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8" windowWidth="22290" windowHeight="11513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136" i="1" l="1"/>
  <c r="AD135" i="1"/>
  <c r="AD134" i="1"/>
  <c r="AD133" i="1"/>
  <c r="AD123" i="1"/>
  <c r="AX121" i="1"/>
  <c r="AD121" i="1"/>
  <c r="W121" i="1"/>
  <c r="AD118" i="1"/>
  <c r="AD117" i="1"/>
  <c r="W117" i="1"/>
  <c r="AD115" i="1"/>
  <c r="W115" i="1"/>
  <c r="AD113" i="1"/>
  <c r="W113" i="1"/>
  <c r="AD112" i="1"/>
  <c r="AD110" i="1"/>
  <c r="AD107" i="1"/>
  <c r="AD105" i="1"/>
  <c r="AD101" i="1"/>
  <c r="AD94" i="1"/>
  <c r="AD93" i="1"/>
  <c r="AD85" i="1"/>
  <c r="X85" i="1"/>
  <c r="AD82" i="1"/>
  <c r="X82" i="1"/>
  <c r="AD74" i="1"/>
  <c r="X74" i="1"/>
  <c r="AD69" i="1"/>
  <c r="AD68" i="1"/>
  <c r="W68" i="1"/>
</calcChain>
</file>

<file path=xl/sharedStrings.xml><?xml version="1.0" encoding="utf-8"?>
<sst xmlns="http://schemas.openxmlformats.org/spreadsheetml/2006/main" count="799" uniqueCount="308">
  <si>
    <t>№ на рис. 1</t>
  </si>
  <si>
    <t>№ пробы</t>
  </si>
  <si>
    <t>Название вулкана</t>
  </si>
  <si>
    <t>Дата</t>
  </si>
  <si>
    <t>Li</t>
  </si>
  <si>
    <t>B</t>
  </si>
  <si>
    <t>Al</t>
  </si>
  <si>
    <t>Si</t>
  </si>
  <si>
    <t>P</t>
  </si>
  <si>
    <t>S</t>
  </si>
  <si>
    <t>V</t>
  </si>
  <si>
    <t>Mn</t>
  </si>
  <si>
    <t>Fe</t>
  </si>
  <si>
    <t>Co</t>
  </si>
  <si>
    <t>Ni</t>
  </si>
  <si>
    <t>Cu</t>
  </si>
  <si>
    <t>Zn</t>
  </si>
  <si>
    <t>Ge</t>
  </si>
  <si>
    <t>As</t>
  </si>
  <si>
    <t>Br</t>
  </si>
  <si>
    <t>Sr</t>
  </si>
  <si>
    <t>Ba</t>
  </si>
  <si>
    <t>Y</t>
  </si>
  <si>
    <t>Zr</t>
  </si>
  <si>
    <t>Nb</t>
  </si>
  <si>
    <t>Mo</t>
  </si>
  <si>
    <t>Cd</t>
  </si>
  <si>
    <t>Sn</t>
  </si>
  <si>
    <t>Sb</t>
  </si>
  <si>
    <t>Rb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</si>
  <si>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</si>
  <si>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</si>
  <si>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</si>
  <si>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</si>
  <si>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</si>
  <si>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</si>
  <si>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</si>
  <si>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</si>
  <si>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</si>
  <si>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</si>
  <si>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</si>
  <si>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</si>
  <si>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</si>
  <si>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</si>
  <si>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</si>
  <si>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</si>
  <si>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</si>
  <si>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</si>
  <si>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</si>
  <si>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Tl</t>
  </si>
  <si>
    <t>Pb</t>
  </si>
  <si>
    <t>Bi</t>
  </si>
  <si>
    <t>Th</t>
  </si>
  <si>
    <t>U</t>
  </si>
  <si>
    <t>C, нг/л</t>
  </si>
  <si>
    <t>C, мкг/л</t>
  </si>
  <si>
    <t>10-20</t>
  </si>
  <si>
    <t xml:space="preserve">Шапсугский </t>
  </si>
  <si>
    <t>47/01</t>
  </si>
  <si>
    <t>Семигорский</t>
  </si>
  <si>
    <t>&lt; 71</t>
  </si>
  <si>
    <t>&lt; 3</t>
  </si>
  <si>
    <t>&lt; 0,2</t>
  </si>
  <si>
    <t>&lt; 0,1</t>
  </si>
  <si>
    <t>&lt; 0,3</t>
  </si>
  <si>
    <t>&lt; 0,04</t>
  </si>
  <si>
    <t>&lt; 0,02</t>
  </si>
  <si>
    <t>&lt; 0,08</t>
  </si>
  <si>
    <t>&lt; 0,03</t>
  </si>
  <si>
    <t>&lt; 0,05</t>
  </si>
  <si>
    <t>&lt; 0,01</t>
  </si>
  <si>
    <t>&lt; 0,12</t>
  </si>
  <si>
    <t>&lt; 0,07</t>
  </si>
  <si>
    <t>14-1/09</t>
  </si>
  <si>
    <t>Семигорский, сальза 1</t>
  </si>
  <si>
    <t>14-3/09</t>
  </si>
  <si>
    <t>Семигорский, сальза 3</t>
  </si>
  <si>
    <t>11-20</t>
  </si>
  <si>
    <t>48/01</t>
  </si>
  <si>
    <t>Гладковский, центральная сальза</t>
  </si>
  <si>
    <t>&lt; 0,6</t>
  </si>
  <si>
    <t>&lt; 2</t>
  </si>
  <si>
    <t>&lt; 0,4</t>
  </si>
  <si>
    <t>&lt; 0,5</t>
  </si>
  <si>
    <t>&lt; 0,18</t>
  </si>
  <si>
    <t>&lt; 0,16</t>
  </si>
  <si>
    <t>&lt; 0,067</t>
  </si>
  <si>
    <t>&lt; 0,11</t>
  </si>
  <si>
    <t>&lt; 0,09</t>
  </si>
  <si>
    <t>&lt; 0,48</t>
  </si>
  <si>
    <t>2/09БГ</t>
  </si>
  <si>
    <t>Гладковский, центральный, сальза 1</t>
  </si>
  <si>
    <t>13-20</t>
  </si>
  <si>
    <t>Гладковский, центральный, сальза А</t>
  </si>
  <si>
    <t>&lt; 5</t>
  </si>
  <si>
    <t>13-20-1</t>
  </si>
  <si>
    <t>Гладковский, центральный, сальза Б</t>
  </si>
  <si>
    <t>13-20-2</t>
  </si>
  <si>
    <t>Гладковский, северная группа сальз</t>
  </si>
  <si>
    <t>49/01</t>
  </si>
  <si>
    <t>Шуго</t>
  </si>
  <si>
    <t>&lt; 6</t>
  </si>
  <si>
    <t>&lt; 0,14</t>
  </si>
  <si>
    <t>3-1/09 БГ</t>
  </si>
  <si>
    <t>14-20</t>
  </si>
  <si>
    <t>50/01</t>
  </si>
  <si>
    <t>Восток</t>
  </si>
  <si>
    <t>15/09</t>
  </si>
  <si>
    <t>15-20</t>
  </si>
  <si>
    <t>63/01</t>
  </si>
  <si>
    <t>Гнилая, южная группа</t>
  </si>
  <si>
    <t>&lt; 1</t>
  </si>
  <si>
    <t>&lt; 0,06</t>
  </si>
  <si>
    <t>9-2/09БГ</t>
  </si>
  <si>
    <t>Гнилая, центр, сальза рядом с озером</t>
  </si>
  <si>
    <t>9-3/09</t>
  </si>
  <si>
    <t>2-20</t>
  </si>
  <si>
    <t>Гнилая, южная группа сальз</t>
  </si>
  <si>
    <t>2-20-2</t>
  </si>
  <si>
    <t>Гнилая северная</t>
  </si>
  <si>
    <t>62/01</t>
  </si>
  <si>
    <t>Миска</t>
  </si>
  <si>
    <t>Т-17-10-1</t>
  </si>
  <si>
    <t xml:space="preserve"> Курчанский (Дачный)</t>
  </si>
  <si>
    <t>52/01</t>
  </si>
  <si>
    <t>Поливадина</t>
  </si>
  <si>
    <t>&lt; 8</t>
  </si>
  <si>
    <t>8-20</t>
  </si>
  <si>
    <t>51/01</t>
  </si>
  <si>
    <t>Бугазский</t>
  </si>
  <si>
    <t>4-1/09</t>
  </si>
  <si>
    <t>4-2/09</t>
  </si>
  <si>
    <t xml:space="preserve">4-3/09 </t>
  </si>
  <si>
    <t>7-20</t>
  </si>
  <si>
    <t>1/09</t>
  </si>
  <si>
    <t>Карабетова гора</t>
  </si>
  <si>
    <t>53-1/01</t>
  </si>
  <si>
    <t>9-20</t>
  </si>
  <si>
    <t>6-1/09</t>
  </si>
  <si>
    <t>Шапурский</t>
  </si>
  <si>
    <t>54/01</t>
  </si>
  <si>
    <t>&lt; 20</t>
  </si>
  <si>
    <t>18-20</t>
  </si>
  <si>
    <t>55/01</t>
  </si>
  <si>
    <t>Южно-нефтяной</t>
  </si>
  <si>
    <t>7/09</t>
  </si>
  <si>
    <t>12-20</t>
  </si>
  <si>
    <t>&lt; 0.11</t>
  </si>
  <si>
    <t>17-20</t>
  </si>
  <si>
    <t>Ист на вост склоне Южно-Нефтяного</t>
  </si>
  <si>
    <t>16-20</t>
  </si>
  <si>
    <t>Северно-Нефтяной</t>
  </si>
  <si>
    <t>5-20</t>
  </si>
  <si>
    <t>Ахтанизовский</t>
  </si>
  <si>
    <t xml:space="preserve"> </t>
  </si>
  <si>
    <t>61/01</t>
  </si>
  <si>
    <t>Сопка</t>
  </si>
  <si>
    <t>-</t>
  </si>
  <si>
    <t>&lt; 10</t>
  </si>
  <si>
    <t>11/09 БГ</t>
  </si>
  <si>
    <t>3-20</t>
  </si>
  <si>
    <t>60/01</t>
  </si>
  <si>
    <t>Синяя балка (Тиздар)</t>
  </si>
  <si>
    <t>56/01</t>
  </si>
  <si>
    <t>Центральные Цимбалы</t>
  </si>
  <si>
    <t>17/09</t>
  </si>
  <si>
    <t>17-1/09</t>
  </si>
  <si>
    <t>T-17-16-8</t>
  </si>
  <si>
    <t>Западные Цимбалы (вершина)</t>
  </si>
  <si>
    <t>6-20</t>
  </si>
  <si>
    <t>Западные Цимбалы</t>
  </si>
  <si>
    <t>59/01</t>
  </si>
  <si>
    <t>Фонталовский</t>
  </si>
  <si>
    <t>&lt; 12</t>
  </si>
  <si>
    <t>&lt; 4</t>
  </si>
  <si>
    <t>&lt; 0,8</t>
  </si>
  <si>
    <t>&lt; 0,7</t>
  </si>
  <si>
    <t>&lt; 0,9</t>
  </si>
  <si>
    <t>&lt; 1,0</t>
  </si>
  <si>
    <t>57/01</t>
  </si>
  <si>
    <t>Кучугурский</t>
  </si>
  <si>
    <t>13-1/09</t>
  </si>
  <si>
    <t>1-20</t>
  </si>
  <si>
    <t>Кучугурский (боковая сальза)</t>
  </si>
  <si>
    <t>Т-17-4-3</t>
  </si>
  <si>
    <r>
      <t>Кучугурский, H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S грифон  у берега Азовского моря</t>
    </r>
  </si>
  <si>
    <t>58/01</t>
  </si>
  <si>
    <t>Чушка (верхняя сальза)</t>
  </si>
  <si>
    <t>12/09</t>
  </si>
  <si>
    <t>12-1/09</t>
  </si>
  <si>
    <t>Чушка (нижняя сальза)</t>
  </si>
  <si>
    <t>4-20</t>
  </si>
  <si>
    <t>9-15</t>
  </si>
  <si>
    <t>Еникльский</t>
  </si>
  <si>
    <t>9-2-15</t>
  </si>
  <si>
    <t>Еникальский, восточная сальза</t>
  </si>
  <si>
    <t>26-20</t>
  </si>
  <si>
    <t>208-17</t>
  </si>
  <si>
    <t xml:space="preserve">Еникальский </t>
  </si>
  <si>
    <t>208-1-17</t>
  </si>
  <si>
    <t>E-17-4-4</t>
  </si>
  <si>
    <t>Еникальский , небольшая сальза</t>
  </si>
  <si>
    <t>3-15</t>
  </si>
  <si>
    <t>Ольденбургского, сальза 1-1</t>
  </si>
  <si>
    <t>202-1-17</t>
  </si>
  <si>
    <t>Ольденбургского, сальза 1</t>
  </si>
  <si>
    <t>202-2-17</t>
  </si>
  <si>
    <t>Ольденбургского, сальза 2</t>
  </si>
  <si>
    <t>202-3-17</t>
  </si>
  <si>
    <t>Ольденбургского, сальза 3</t>
  </si>
  <si>
    <t>202-4-17</t>
  </si>
  <si>
    <t>Ольденбургского, сальза 4</t>
  </si>
  <si>
    <t>202-5-17</t>
  </si>
  <si>
    <t>Ольденбургского, сальза 5</t>
  </si>
  <si>
    <t>19-20</t>
  </si>
  <si>
    <t xml:space="preserve">Ольденбургского, сальза 1 </t>
  </si>
  <si>
    <t>19-20-1</t>
  </si>
  <si>
    <t>4-15</t>
  </si>
  <si>
    <t>сопка Андрусова боковая сальза</t>
  </si>
  <si>
    <t>203-17</t>
  </si>
  <si>
    <t>22-20</t>
  </si>
  <si>
    <t>5-15</t>
  </si>
  <si>
    <t>Булганакская группа, сопка Булганакская</t>
  </si>
  <si>
    <t>B-17-5-1</t>
  </si>
  <si>
    <t>Булганакская группа, газирующее озероцо рядом с пересохшей кальдерой вулкана</t>
  </si>
  <si>
    <t>201-17</t>
  </si>
  <si>
    <t>Булганакская группа, небольшая сальза рядом с центральным озером</t>
  </si>
  <si>
    <t>201-1-17</t>
  </si>
  <si>
    <t>Булганакская группа, центральное озеро</t>
  </si>
  <si>
    <t>21-20</t>
  </si>
  <si>
    <t>Центральное озеро (Булганак)</t>
  </si>
  <si>
    <t>B-17-4-5</t>
  </si>
  <si>
    <t>Пересыхающий водоток рядом с центральным озером (Булганакская группа)</t>
  </si>
  <si>
    <t>20-20</t>
  </si>
  <si>
    <t>Сопка Павлова (озеро)</t>
  </si>
  <si>
    <t>Tish-17-5-9</t>
  </si>
  <si>
    <t>Сопка Тищенко, H2S грифон</t>
  </si>
  <si>
    <t>8-15</t>
  </si>
  <si>
    <t>Тарханский</t>
  </si>
  <si>
    <t>7-15</t>
  </si>
  <si>
    <t>Большой Тарханский вулкан, гл.выход (1) - травертиновый.</t>
  </si>
  <si>
    <t>204-17</t>
  </si>
  <si>
    <t>28-20</t>
  </si>
  <si>
    <t>204-1-17</t>
  </si>
  <si>
    <t>Большой Тарханский, 2-ой выход</t>
  </si>
  <si>
    <t>204-2-17</t>
  </si>
  <si>
    <t>Большой Тарханский, 3-ий выход</t>
  </si>
  <si>
    <t>204-3-17</t>
  </si>
  <si>
    <t>Большой Тарханский, 4-ый выход у склона долины</t>
  </si>
  <si>
    <t>28-20-1</t>
  </si>
  <si>
    <t>Большой Тарханский сальза на солончаке</t>
  </si>
  <si>
    <t>17-15</t>
  </si>
  <si>
    <t>Солдатско-Слободской</t>
  </si>
  <si>
    <t>SS-17-1-6</t>
  </si>
  <si>
    <t>SS-17-3-4</t>
  </si>
  <si>
    <t>25-20</t>
  </si>
  <si>
    <t>19-15</t>
  </si>
  <si>
    <t>оз.Тобечик грязевой вулкан</t>
  </si>
  <si>
    <t>205-17</t>
  </si>
  <si>
    <t>19-1-15</t>
  </si>
  <si>
    <t>Чонгеленский (Тобечик), нефтяной источник</t>
  </si>
  <si>
    <t>205-1-17</t>
  </si>
  <si>
    <t>23-20</t>
  </si>
  <si>
    <t>16-15</t>
  </si>
  <si>
    <t>Бурашский</t>
  </si>
  <si>
    <t>34-20</t>
  </si>
  <si>
    <t>1-3-15</t>
  </si>
  <si>
    <t xml:space="preserve">Сююрташский, сероводородный источник </t>
  </si>
  <si>
    <t>20-15</t>
  </si>
  <si>
    <t>Борух-Оба (старая газирующая скважина)</t>
  </si>
  <si>
    <t>33-20</t>
  </si>
  <si>
    <t>21-15</t>
  </si>
  <si>
    <t>Борух-Оба</t>
  </si>
  <si>
    <t>32-20</t>
  </si>
  <si>
    <t>23-15</t>
  </si>
  <si>
    <t>ист. Сеит-Эли</t>
  </si>
  <si>
    <t>13-15</t>
  </si>
  <si>
    <t>Королёвский (озеро у подножья Королевской сопки)</t>
  </si>
  <si>
    <t>Kr-17-6-1</t>
  </si>
  <si>
    <t>29-20</t>
  </si>
  <si>
    <t>11-15</t>
  </si>
  <si>
    <t>Насырский</t>
  </si>
  <si>
    <t>30-20</t>
  </si>
  <si>
    <t>10-15</t>
  </si>
  <si>
    <t>Арма-Эли (боковая сальза)</t>
  </si>
  <si>
    <t>31-20</t>
  </si>
  <si>
    <t xml:space="preserve">206-17  </t>
  </si>
  <si>
    <t xml:space="preserve">Владиславовский </t>
  </si>
  <si>
    <t>35-20</t>
  </si>
  <si>
    <t>Владиславовский</t>
  </si>
  <si>
    <t>Поверхностные воды Таманского полуострова</t>
  </si>
  <si>
    <t>10p/09</t>
  </si>
  <si>
    <t>озеро на в.Миска</t>
  </si>
  <si>
    <t>4-20р</t>
  </si>
  <si>
    <t>Лиман, рядом с в.Чушка</t>
  </si>
  <si>
    <t>Поверхностные воды и источники Керченского полуострова</t>
  </si>
  <si>
    <t>12-15</t>
  </si>
  <si>
    <t>мыс Казантип, нефтяная скважина</t>
  </si>
  <si>
    <t>24-15</t>
  </si>
  <si>
    <t xml:space="preserve">Азовское море </t>
  </si>
  <si>
    <t>25-15</t>
  </si>
  <si>
    <t>база с. Золотое, скв.</t>
  </si>
  <si>
    <t>2-15</t>
  </si>
  <si>
    <t xml:space="preserve">сероводородный источник </t>
  </si>
  <si>
    <t>Грязевые вулканы Таманского полустрова</t>
  </si>
  <si>
    <t>Таблица. 1п   Концентрации микрокомпонентов в грязевулканических водах Керченско-Таманской области</t>
  </si>
  <si>
    <t>Приложение 1</t>
  </si>
  <si>
    <t>Грязевые вулканы Керченского полуострова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</si>
</sst>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vertAlign val="subscript"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9" fontId="1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/>
      <protection locked="0"/>
    </xf>
    <xf numFmtId="165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3"/>
  <sheetViews>
    <sheetView tabSelected="1" workbookViewId="0">
      <pane xSplit="3" ySplit="4" topLeftCell="D62" activePane="bottomRight" state="frozen"/>
      <selection pane="topRight" activeCell="D1" sqref="D1"/>
      <selection pane="bottomLeft" activeCell="A5" sqref="A5"/>
      <selection pane="bottomRight" activeCell="C70" sqref="C70"/>
    </sheetView>
  </sheetViews>
  <sheetFormatPr defaultRowHeight="14.25" x14ac:dyDescent="0.45"/>
  <cols>
    <col min="1" max="1" width="10.73046875" style="1" customWidth="1"/>
    <col min="2" max="2" width="9.1328125" style="2" customWidth="1"/>
    <col min="3" max="3" width="32.86328125" style="1" customWidth="1"/>
    <col min="4" max="4" width="12.9296875" style="3" customWidth="1"/>
    <col min="5" max="5" width="11.06640625" style="4" customWidth="1"/>
    <col min="6" max="54" width="9.06640625" style="1"/>
  </cols>
  <sheetData>
    <row r="1" spans="1:54" x14ac:dyDescent="0.45">
      <c r="C1" s="1" t="s">
        <v>306</v>
      </c>
    </row>
    <row r="2" spans="1:54" x14ac:dyDescent="0.45">
      <c r="C2" s="1" t="s">
        <v>305</v>
      </c>
    </row>
    <row r="3" spans="1:54" s="9" customFormat="1" x14ac:dyDescent="0.45">
      <c r="A3" s="5" t="s">
        <v>0</v>
      </c>
      <c r="B3" s="6" t="s">
        <v>1</v>
      </c>
      <c r="C3" s="5" t="s">
        <v>2</v>
      </c>
      <c r="D3" s="7" t="s">
        <v>3</v>
      </c>
      <c r="E3" s="5" t="s">
        <v>4</v>
      </c>
      <c r="F3" s="5" t="s">
        <v>5</v>
      </c>
      <c r="G3" s="8" t="s">
        <v>6</v>
      </c>
      <c r="H3" s="8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  <c r="AP3" s="5" t="s">
        <v>41</v>
      </c>
      <c r="AQ3" s="5" t="s">
        <v>42</v>
      </c>
      <c r="AR3" s="5" t="s">
        <v>43</v>
      </c>
      <c r="AS3" s="5" t="s">
        <v>44</v>
      </c>
      <c r="AT3" s="5" t="s">
        <v>45</v>
      </c>
      <c r="AU3" s="5" t="s">
        <v>46</v>
      </c>
      <c r="AV3" s="5" t="s">
        <v>47</v>
      </c>
      <c r="AW3" s="5" t="s">
        <v>48</v>
      </c>
      <c r="AX3" s="5" t="s">
        <v>49</v>
      </c>
      <c r="AY3" s="5" t="s">
        <v>50</v>
      </c>
      <c r="AZ3" s="5" t="s">
        <v>51</v>
      </c>
      <c r="BA3" s="5" t="s">
        <v>52</v>
      </c>
      <c r="BB3" s="5" t="s">
        <v>53</v>
      </c>
    </row>
    <row r="4" spans="1:54" x14ac:dyDescent="0.45">
      <c r="A4" s="10"/>
      <c r="B4" s="11"/>
      <c r="C4" s="10"/>
      <c r="D4" s="12"/>
      <c r="E4" s="13" t="s">
        <v>54</v>
      </c>
      <c r="F4" s="14" t="s">
        <v>55</v>
      </c>
      <c r="G4" s="14" t="s">
        <v>55</v>
      </c>
      <c r="H4" s="14" t="s">
        <v>55</v>
      </c>
      <c r="I4" s="14" t="s">
        <v>55</v>
      </c>
      <c r="J4" s="14" t="s">
        <v>55</v>
      </c>
      <c r="K4" s="14" t="s">
        <v>55</v>
      </c>
      <c r="L4" s="14" t="s">
        <v>55</v>
      </c>
      <c r="M4" s="14" t="s">
        <v>55</v>
      </c>
      <c r="N4" s="14" t="s">
        <v>55</v>
      </c>
      <c r="O4" s="14" t="s">
        <v>55</v>
      </c>
      <c r="P4" s="14" t="s">
        <v>55</v>
      </c>
      <c r="Q4" s="14" t="s">
        <v>55</v>
      </c>
      <c r="R4" s="14" t="s">
        <v>55</v>
      </c>
      <c r="S4" s="14" t="s">
        <v>55</v>
      </c>
      <c r="T4" s="14" t="s">
        <v>55</v>
      </c>
      <c r="U4" s="14" t="s">
        <v>55</v>
      </c>
      <c r="V4" s="14" t="s">
        <v>55</v>
      </c>
      <c r="W4" s="14" t="s">
        <v>54</v>
      </c>
      <c r="X4" s="14" t="s">
        <v>54</v>
      </c>
      <c r="Y4" s="14" t="s">
        <v>54</v>
      </c>
      <c r="Z4" s="14" t="s">
        <v>54</v>
      </c>
      <c r="AA4" s="14" t="s">
        <v>54</v>
      </c>
      <c r="AB4" s="14" t="s">
        <v>54</v>
      </c>
      <c r="AC4" s="14" t="s">
        <v>54</v>
      </c>
      <c r="AD4" s="14" t="s">
        <v>54</v>
      </c>
      <c r="AE4" s="14" t="s">
        <v>54</v>
      </c>
      <c r="AF4" s="14" t="s">
        <v>54</v>
      </c>
      <c r="AG4" s="14" t="s">
        <v>54</v>
      </c>
      <c r="AH4" s="14" t="s">
        <v>54</v>
      </c>
      <c r="AI4" s="14" t="s">
        <v>54</v>
      </c>
      <c r="AJ4" s="14" t="s">
        <v>54</v>
      </c>
      <c r="AK4" s="14" t="s">
        <v>54</v>
      </c>
      <c r="AL4" s="14" t="s">
        <v>54</v>
      </c>
      <c r="AM4" s="14" t="s">
        <v>54</v>
      </c>
      <c r="AN4" s="14" t="s">
        <v>54</v>
      </c>
      <c r="AO4" s="14" t="s">
        <v>54</v>
      </c>
      <c r="AP4" s="14" t="s">
        <v>54</v>
      </c>
      <c r="AQ4" s="14" t="s">
        <v>54</v>
      </c>
      <c r="AR4" s="14" t="s">
        <v>54</v>
      </c>
      <c r="AS4" s="14" t="s">
        <v>54</v>
      </c>
      <c r="AT4" s="14" t="s">
        <v>54</v>
      </c>
      <c r="AU4" s="14" t="s">
        <v>54</v>
      </c>
      <c r="AV4" s="14" t="s">
        <v>54</v>
      </c>
      <c r="AW4" s="14" t="s">
        <v>54</v>
      </c>
      <c r="AX4" s="14" t="s">
        <v>54</v>
      </c>
      <c r="AY4" s="14" t="s">
        <v>55</v>
      </c>
      <c r="AZ4" s="14" t="s">
        <v>54</v>
      </c>
      <c r="BA4" s="14" t="s">
        <v>54</v>
      </c>
      <c r="BB4" s="14" t="s">
        <v>54</v>
      </c>
    </row>
    <row r="5" spans="1:54" x14ac:dyDescent="0.45">
      <c r="A5" s="15"/>
      <c r="B5" s="16"/>
      <c r="C5" s="17" t="s">
        <v>304</v>
      </c>
      <c r="D5" s="18"/>
      <c r="E5" s="19"/>
      <c r="F5" s="5"/>
      <c r="G5" s="8"/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x14ac:dyDescent="0.45">
      <c r="A6" s="10">
        <v>1</v>
      </c>
      <c r="B6" s="11" t="s">
        <v>56</v>
      </c>
      <c r="C6" s="20" t="s">
        <v>57</v>
      </c>
      <c r="D6" s="12">
        <v>44020</v>
      </c>
      <c r="E6" s="21">
        <v>2251300.0848831758</v>
      </c>
      <c r="F6" s="22">
        <v>41951.933436466818</v>
      </c>
      <c r="G6" s="23"/>
      <c r="H6" s="22">
        <v>3948.3757763258145</v>
      </c>
      <c r="I6" s="22"/>
      <c r="J6" s="22">
        <v>4916.9738049032649</v>
      </c>
      <c r="K6" s="23"/>
      <c r="L6" s="22">
        <v>144.91428571428571</v>
      </c>
      <c r="M6" s="22">
        <v>355.16271820898174</v>
      </c>
      <c r="N6" s="23"/>
      <c r="O6" s="23"/>
      <c r="P6" s="23"/>
      <c r="Q6" s="23">
        <v>26.34571428571428</v>
      </c>
      <c r="R6" s="23">
        <v>33.311428571428571</v>
      </c>
      <c r="S6" s="23"/>
      <c r="T6" s="22">
        <v>26686.105238095242</v>
      </c>
      <c r="U6" s="22">
        <v>39474.483291891403</v>
      </c>
      <c r="V6" s="22">
        <v>13810.888400687274</v>
      </c>
      <c r="W6" s="22"/>
      <c r="X6" s="22">
        <v>2545.1454545454544</v>
      </c>
      <c r="Y6" s="22"/>
      <c r="Z6" s="22">
        <v>1741.2850000000001</v>
      </c>
      <c r="AA6" s="22"/>
      <c r="AB6" s="22">
        <v>7114.4</v>
      </c>
      <c r="AC6" s="22">
        <v>442.75428571428569</v>
      </c>
      <c r="AD6" s="22">
        <v>55386.094400000002</v>
      </c>
      <c r="AE6" s="22">
        <v>2094.8285714285712</v>
      </c>
      <c r="AF6" s="22"/>
      <c r="AG6" s="23">
        <v>40.651428571428582</v>
      </c>
      <c r="AH6" s="23"/>
      <c r="AI6" s="22">
        <v>114.88800000000001</v>
      </c>
      <c r="AJ6" s="23">
        <v>74.240000000000009</v>
      </c>
      <c r="AK6" s="23"/>
      <c r="AL6" s="23">
        <v>40.4</v>
      </c>
      <c r="AM6" s="23"/>
      <c r="AN6" s="23"/>
      <c r="AO6" s="23"/>
      <c r="AP6" s="23"/>
      <c r="AQ6" s="23"/>
      <c r="AR6" s="22"/>
      <c r="AS6" s="22"/>
      <c r="AT6" s="22"/>
      <c r="AU6" s="22"/>
      <c r="AV6" s="22"/>
      <c r="AW6" s="22"/>
      <c r="AX6" s="22"/>
      <c r="AY6" s="22"/>
      <c r="AZ6" s="22">
        <v>263.00119999999998</v>
      </c>
      <c r="BA6" s="22"/>
      <c r="BB6" s="22">
        <v>101.06125714285713</v>
      </c>
    </row>
    <row r="7" spans="1:54" x14ac:dyDescent="0.45">
      <c r="A7" s="10">
        <v>2</v>
      </c>
      <c r="B7" s="11" t="s">
        <v>58</v>
      </c>
      <c r="C7" s="10" t="s">
        <v>59</v>
      </c>
      <c r="D7" s="12">
        <v>37125</v>
      </c>
      <c r="E7" s="24">
        <v>807525</v>
      </c>
      <c r="F7" s="25">
        <v>309013.64348020579</v>
      </c>
      <c r="G7" s="25">
        <v>272.18081269535946</v>
      </c>
      <c r="H7" s="25">
        <v>4357.4534161490674</v>
      </c>
      <c r="I7" s="25" t="s">
        <v>60</v>
      </c>
      <c r="J7" s="25">
        <v>1919.4436395247758</v>
      </c>
      <c r="K7" s="26">
        <v>1.5437837837837838</v>
      </c>
      <c r="L7" s="25">
        <v>15.96</v>
      </c>
      <c r="M7" s="25">
        <v>415.77747378020979</v>
      </c>
      <c r="N7" s="27">
        <v>0.54375565996233299</v>
      </c>
      <c r="O7" s="26">
        <v>18.722213093133661</v>
      </c>
      <c r="P7" s="25" t="s">
        <v>61</v>
      </c>
      <c r="Q7" s="26">
        <v>4.170853197786685</v>
      </c>
      <c r="R7" s="26">
        <v>94.723857988796794</v>
      </c>
      <c r="S7" s="26">
        <v>39.605069887367996</v>
      </c>
      <c r="T7" s="25">
        <v>12152.122099564835</v>
      </c>
      <c r="U7" s="25">
        <v>4279</v>
      </c>
      <c r="V7" s="25">
        <v>6538</v>
      </c>
      <c r="W7" s="26" t="s">
        <v>62</v>
      </c>
      <c r="X7" s="25">
        <v>41561.540538190864</v>
      </c>
      <c r="Y7" s="26" t="s">
        <v>62</v>
      </c>
      <c r="Z7" s="25">
        <v>5149.2468749999989</v>
      </c>
      <c r="AA7" s="26" t="s">
        <v>63</v>
      </c>
      <c r="AB7" s="26" t="s">
        <v>62</v>
      </c>
      <c r="AC7" s="26">
        <v>1.8074915676310135</v>
      </c>
      <c r="AD7" s="25">
        <v>12798.263333333332</v>
      </c>
      <c r="AE7" s="25">
        <v>226.8413912554789</v>
      </c>
      <c r="AF7" s="26" t="s">
        <v>64</v>
      </c>
      <c r="AG7" s="26" t="s">
        <v>65</v>
      </c>
      <c r="AH7" s="26" t="s">
        <v>66</v>
      </c>
      <c r="AI7" s="27" t="s">
        <v>67</v>
      </c>
      <c r="AJ7" s="27" t="s">
        <v>67</v>
      </c>
      <c r="AK7" s="28" t="s">
        <v>68</v>
      </c>
      <c r="AL7" s="27" t="s">
        <v>69</v>
      </c>
      <c r="AM7" s="27" t="s">
        <v>70</v>
      </c>
      <c r="AN7" s="27" t="s">
        <v>69</v>
      </c>
      <c r="AO7" s="27" t="s">
        <v>70</v>
      </c>
      <c r="AP7" s="28" t="s">
        <v>69</v>
      </c>
      <c r="AQ7" s="27" t="s">
        <v>70</v>
      </c>
      <c r="AR7" s="28" t="s">
        <v>65</v>
      </c>
      <c r="AS7" s="27" t="s">
        <v>66</v>
      </c>
      <c r="AT7" s="27">
        <v>0.39071955831367161</v>
      </c>
      <c r="AU7" s="26" t="s">
        <v>69</v>
      </c>
      <c r="AV7" s="28" t="s">
        <v>71</v>
      </c>
      <c r="AW7" s="28" t="s">
        <v>65</v>
      </c>
      <c r="AX7" s="27" t="s">
        <v>68</v>
      </c>
      <c r="AY7" s="27" t="s">
        <v>62</v>
      </c>
      <c r="AZ7" s="27" t="s">
        <v>66</v>
      </c>
      <c r="BA7" s="27" t="s">
        <v>72</v>
      </c>
      <c r="BB7" s="25">
        <v>976.375</v>
      </c>
    </row>
    <row r="8" spans="1:54" x14ac:dyDescent="0.45">
      <c r="A8" s="10">
        <v>2</v>
      </c>
      <c r="B8" s="11" t="s">
        <v>73</v>
      </c>
      <c r="C8" s="10" t="s">
        <v>74</v>
      </c>
      <c r="D8" s="12">
        <v>40003</v>
      </c>
      <c r="E8" s="29">
        <v>1212898.5087907116</v>
      </c>
      <c r="F8" s="30">
        <v>364746.67064673651</v>
      </c>
      <c r="G8" s="30">
        <v>189.56961066481688</v>
      </c>
      <c r="H8" s="30">
        <v>4851.7091929789849</v>
      </c>
      <c r="I8" s="30"/>
      <c r="J8" s="30">
        <v>11995.254438371257</v>
      </c>
      <c r="K8" s="31"/>
      <c r="L8" s="31">
        <v>2.8158800000000008</v>
      </c>
      <c r="M8" s="30">
        <v>175.11122742737498</v>
      </c>
      <c r="N8" s="31"/>
      <c r="O8" s="31"/>
      <c r="P8" s="31"/>
      <c r="Q8" s="31">
        <v>7.8746153846153817</v>
      </c>
      <c r="R8" s="31">
        <v>51.18</v>
      </c>
      <c r="S8" s="31">
        <v>21.567259352380951</v>
      </c>
      <c r="T8" s="30">
        <v>6796.1801000000005</v>
      </c>
      <c r="U8" s="30">
        <v>5087.7577067476541</v>
      </c>
      <c r="V8" s="30">
        <v>6777.2548020501745</v>
      </c>
      <c r="W8" s="30"/>
      <c r="X8" s="30">
        <v>13038.20888888889</v>
      </c>
      <c r="Y8" s="30"/>
      <c r="Z8" s="30">
        <v>6459.3820784313721</v>
      </c>
      <c r="AA8" s="10"/>
      <c r="AB8" s="30">
        <v>1683.4875</v>
      </c>
      <c r="AC8" s="30">
        <v>1827.6082076923078</v>
      </c>
      <c r="AD8" s="30">
        <v>10737.387047619048</v>
      </c>
      <c r="AE8" s="30">
        <v>195.80947368421053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>
        <v>126.506</v>
      </c>
      <c r="AU8" s="30"/>
      <c r="AV8" s="30"/>
      <c r="AW8" s="31">
        <v>30.886495726495724</v>
      </c>
      <c r="AX8" s="30"/>
      <c r="AY8" s="30"/>
      <c r="AZ8" s="30"/>
      <c r="BA8" s="30"/>
      <c r="BB8" s="30">
        <v>936.36388571428574</v>
      </c>
    </row>
    <row r="9" spans="1:54" x14ac:dyDescent="0.45">
      <c r="A9" s="10">
        <v>2</v>
      </c>
      <c r="B9" s="11" t="s">
        <v>75</v>
      </c>
      <c r="C9" s="10" t="s">
        <v>76</v>
      </c>
      <c r="D9" s="12">
        <v>40003</v>
      </c>
      <c r="E9" s="29">
        <v>1155563.6969580411</v>
      </c>
      <c r="F9" s="30">
        <v>412667.11979909637</v>
      </c>
      <c r="G9" s="30">
        <v>236.04771598845005</v>
      </c>
      <c r="H9" s="30">
        <v>5339.4317793395339</v>
      </c>
      <c r="I9" s="30"/>
      <c r="J9" s="30">
        <v>58698.783949832643</v>
      </c>
      <c r="K9" s="31"/>
      <c r="L9" s="31">
        <v>5.2600799999999994</v>
      </c>
      <c r="M9" s="30">
        <v>359.96778152417778</v>
      </c>
      <c r="N9" s="30"/>
      <c r="O9" s="30"/>
      <c r="P9" s="30"/>
      <c r="Q9" s="31"/>
      <c r="R9" s="30">
        <v>113.72</v>
      </c>
      <c r="S9" s="31">
        <v>9.6434987406162467</v>
      </c>
      <c r="T9" s="30">
        <v>8073.2201000000005</v>
      </c>
      <c r="U9" s="30">
        <v>3715.588638078646</v>
      </c>
      <c r="V9" s="30">
        <v>3486.6409798715904</v>
      </c>
      <c r="W9" s="30">
        <v>133.04348270598243</v>
      </c>
      <c r="X9" s="30">
        <v>15148.20888888889</v>
      </c>
      <c r="Y9" s="30"/>
      <c r="Z9" s="30">
        <v>9243.842078431373</v>
      </c>
      <c r="AA9" s="10"/>
      <c r="AB9" s="30">
        <v>667.58749999999998</v>
      </c>
      <c r="AC9" s="30">
        <v>177.62170769230767</v>
      </c>
      <c r="AD9" s="30">
        <v>6485.5470476190476</v>
      </c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>
        <v>160.08600000000001</v>
      </c>
      <c r="AU9" s="30"/>
      <c r="AV9" s="30"/>
      <c r="AW9" s="31">
        <v>32.076495726495729</v>
      </c>
      <c r="AX9" s="30"/>
      <c r="AY9" s="30"/>
      <c r="AZ9" s="30"/>
      <c r="BA9" s="30"/>
      <c r="BB9" s="30">
        <v>2051.2238857142856</v>
      </c>
    </row>
    <row r="10" spans="1:54" x14ac:dyDescent="0.45">
      <c r="A10" s="10">
        <v>2</v>
      </c>
      <c r="B10" s="11" t="s">
        <v>77</v>
      </c>
      <c r="C10" s="20" t="s">
        <v>59</v>
      </c>
      <c r="D10" s="12">
        <v>44020</v>
      </c>
      <c r="E10" s="21">
        <v>881494.80845275451</v>
      </c>
      <c r="F10" s="22">
        <v>326242.91814070637</v>
      </c>
      <c r="G10" s="23">
        <v>108.46285714285715</v>
      </c>
      <c r="H10" s="22">
        <v>3763.4890217717543</v>
      </c>
      <c r="I10" s="22"/>
      <c r="J10" s="22">
        <v>1261.1668574998284</v>
      </c>
      <c r="K10" s="23">
        <v>3.9536318229389638</v>
      </c>
      <c r="L10" s="23">
        <v>39.677142857142861</v>
      </c>
      <c r="M10" s="22">
        <v>914.91376085046784</v>
      </c>
      <c r="N10" s="23">
        <v>2.236048514035887</v>
      </c>
      <c r="O10" s="23">
        <v>4.5199351842896753</v>
      </c>
      <c r="P10" s="23"/>
      <c r="Q10" s="23"/>
      <c r="R10" s="23">
        <v>87.775714285714272</v>
      </c>
      <c r="S10" s="23">
        <v>3.3125072004655221</v>
      </c>
      <c r="T10" s="22">
        <v>9004.0526190476176</v>
      </c>
      <c r="U10" s="22">
        <v>5689.968889876347</v>
      </c>
      <c r="V10" s="22">
        <v>8993.0512814822287</v>
      </c>
      <c r="W10" s="22">
        <v>486.78946028924724</v>
      </c>
      <c r="X10" s="22">
        <v>11220.875</v>
      </c>
      <c r="Y10" s="23"/>
      <c r="Z10" s="22">
        <v>3178.0425000000005</v>
      </c>
      <c r="AA10" s="22"/>
      <c r="AB10" s="22">
        <v>460.20000000000005</v>
      </c>
      <c r="AC10" s="22">
        <v>853.5771428571428</v>
      </c>
      <c r="AD10" s="22">
        <v>12993.6872</v>
      </c>
      <c r="AE10" s="22">
        <v>274.21428571428572</v>
      </c>
      <c r="AF10" s="22">
        <v>609.26139195765052</v>
      </c>
      <c r="AG10" s="22">
        <v>1544.4857142857143</v>
      </c>
      <c r="AH10" s="22">
        <v>164.00571428571428</v>
      </c>
      <c r="AI10" s="22">
        <v>755.98</v>
      </c>
      <c r="AJ10" s="22">
        <v>202.8</v>
      </c>
      <c r="AK10" s="22"/>
      <c r="AL10" s="22">
        <v>177.01999999999998</v>
      </c>
      <c r="AM10" s="23">
        <v>21.397142857142857</v>
      </c>
      <c r="AN10" s="22">
        <v>112.71142857142857</v>
      </c>
      <c r="AO10" s="23">
        <v>19.439999999999998</v>
      </c>
      <c r="AP10" s="23">
        <v>46.04571428571429</v>
      </c>
      <c r="AQ10" s="23">
        <v>8.34</v>
      </c>
      <c r="AR10" s="23">
        <v>47.154285714285713</v>
      </c>
      <c r="AS10" s="23">
        <v>6.7385714285714284</v>
      </c>
      <c r="AT10" s="22">
        <v>212.26</v>
      </c>
      <c r="AU10" s="23"/>
      <c r="AV10" s="22"/>
      <c r="AW10" s="22"/>
      <c r="AX10" s="23"/>
      <c r="AY10" s="32"/>
      <c r="AZ10" s="23"/>
      <c r="BA10" s="23">
        <v>91.858742857142843</v>
      </c>
      <c r="BB10" s="22">
        <v>473.51942857142853</v>
      </c>
    </row>
    <row r="11" spans="1:54" x14ac:dyDescent="0.45">
      <c r="A11" s="10">
        <v>3</v>
      </c>
      <c r="B11" s="11" t="s">
        <v>78</v>
      </c>
      <c r="C11" s="10" t="s">
        <v>79</v>
      </c>
      <c r="D11" s="12">
        <v>37126</v>
      </c>
      <c r="E11" s="24">
        <v>8563160</v>
      </c>
      <c r="F11" s="25">
        <v>221605.9047193022</v>
      </c>
      <c r="G11" s="25">
        <v>174.84972349122384</v>
      </c>
      <c r="H11" s="25">
        <v>3574.8447204968938</v>
      </c>
      <c r="I11" s="25"/>
      <c r="J11" s="25">
        <v>356.07070414372652</v>
      </c>
      <c r="K11" s="26">
        <v>6.3567567567567576</v>
      </c>
      <c r="L11" s="25">
        <v>594.32000000000005</v>
      </c>
      <c r="M11" s="25">
        <v>126.49338805289557</v>
      </c>
      <c r="N11" s="26">
        <v>2.3031607104736991</v>
      </c>
      <c r="O11" s="26">
        <v>23.039770151543802</v>
      </c>
      <c r="P11" s="25" t="s">
        <v>80</v>
      </c>
      <c r="Q11" s="26">
        <v>24.251543552249057</v>
      </c>
      <c r="R11" s="25" t="s">
        <v>61</v>
      </c>
      <c r="S11" s="25" t="s">
        <v>81</v>
      </c>
      <c r="T11" s="25">
        <v>44078.814502096575</v>
      </c>
      <c r="U11" s="25">
        <v>36870</v>
      </c>
      <c r="V11" s="25">
        <v>9140</v>
      </c>
      <c r="W11" s="26" t="s">
        <v>82</v>
      </c>
      <c r="X11" s="25"/>
      <c r="Y11" s="26" t="s">
        <v>64</v>
      </c>
      <c r="Z11" s="25">
        <v>2356.09375</v>
      </c>
      <c r="AA11" s="26" t="s">
        <v>82</v>
      </c>
      <c r="AB11" s="26" t="s">
        <v>83</v>
      </c>
      <c r="AC11" s="26" t="s">
        <v>64</v>
      </c>
      <c r="AD11" s="25">
        <v>723434.83666666667</v>
      </c>
      <c r="AE11" s="25">
        <v>578462.01594310044</v>
      </c>
      <c r="AF11" s="27" t="s">
        <v>62</v>
      </c>
      <c r="AG11" s="27" t="s">
        <v>67</v>
      </c>
      <c r="AH11" s="27" t="s">
        <v>65</v>
      </c>
      <c r="AI11" s="27" t="s">
        <v>84</v>
      </c>
      <c r="AJ11" s="27" t="s">
        <v>85</v>
      </c>
      <c r="AK11" s="27" t="s">
        <v>86</v>
      </c>
      <c r="AL11" s="27" t="s">
        <v>87</v>
      </c>
      <c r="AM11" s="27" t="s">
        <v>68</v>
      </c>
      <c r="AN11" s="27" t="s">
        <v>88</v>
      </c>
      <c r="AO11" s="27" t="s">
        <v>68</v>
      </c>
      <c r="AP11" s="27" t="s">
        <v>67</v>
      </c>
      <c r="AQ11" s="27" t="s">
        <v>68</v>
      </c>
      <c r="AR11" s="27" t="s">
        <v>88</v>
      </c>
      <c r="AS11" s="27" t="s">
        <v>65</v>
      </c>
      <c r="AT11" s="28" t="s">
        <v>63</v>
      </c>
      <c r="AU11" s="27" t="s">
        <v>63</v>
      </c>
      <c r="AV11" s="28" t="s">
        <v>64</v>
      </c>
      <c r="AW11" s="28" t="s">
        <v>63</v>
      </c>
      <c r="AX11" s="27" t="s">
        <v>67</v>
      </c>
      <c r="AY11" s="27" t="s">
        <v>89</v>
      </c>
      <c r="AZ11" s="27" t="s">
        <v>69</v>
      </c>
      <c r="BA11" s="27">
        <v>0.20661588045191051</v>
      </c>
      <c r="BB11" s="25">
        <v>239.14999999999998</v>
      </c>
    </row>
    <row r="12" spans="1:54" x14ac:dyDescent="0.45">
      <c r="A12" s="10">
        <v>3</v>
      </c>
      <c r="B12" s="11" t="s">
        <v>90</v>
      </c>
      <c r="C12" s="10" t="s">
        <v>91</v>
      </c>
      <c r="D12" s="12">
        <v>39997</v>
      </c>
      <c r="E12" s="29">
        <v>13259553.599772312</v>
      </c>
      <c r="F12" s="30">
        <v>250102.19520154595</v>
      </c>
      <c r="G12" s="30"/>
      <c r="H12" s="30">
        <v>6676.6060813742379</v>
      </c>
      <c r="I12" s="30"/>
      <c r="J12" s="30">
        <v>505.45717881959422</v>
      </c>
      <c r="K12" s="30"/>
      <c r="L12" s="30">
        <v>624.96376000000009</v>
      </c>
      <c r="M12" s="30">
        <v>10939.708419119692</v>
      </c>
      <c r="N12" s="30"/>
      <c r="O12" s="30"/>
      <c r="P12" s="31">
        <v>10.181538461538462</v>
      </c>
      <c r="Q12" s="31"/>
      <c r="R12" s="31">
        <v>9.64</v>
      </c>
      <c r="S12" s="31">
        <v>13.08997274013986</v>
      </c>
      <c r="T12" s="30">
        <v>31589.2402</v>
      </c>
      <c r="U12" s="30">
        <v>41985.954009221605</v>
      </c>
      <c r="V12" s="30">
        <v>10375.446662162005</v>
      </c>
      <c r="W12" s="30"/>
      <c r="X12" s="30">
        <v>1886.8177777777778</v>
      </c>
      <c r="Y12" s="30"/>
      <c r="Z12" s="30">
        <v>1710.072156862745</v>
      </c>
      <c r="AA12" s="10"/>
      <c r="AB12" s="30"/>
      <c r="AC12" s="30">
        <v>818.53041538461525</v>
      </c>
      <c r="AD12" s="30">
        <v>575969.09409523814</v>
      </c>
      <c r="AE12" s="30">
        <v>433422.81894736842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1">
        <v>23.957371428571431</v>
      </c>
    </row>
    <row r="13" spans="1:54" x14ac:dyDescent="0.45">
      <c r="A13" s="10">
        <v>3</v>
      </c>
      <c r="B13" s="11" t="s">
        <v>92</v>
      </c>
      <c r="C13" s="10" t="s">
        <v>93</v>
      </c>
      <c r="D13" s="12">
        <v>44021</v>
      </c>
      <c r="E13" s="21">
        <v>12264548.189325219</v>
      </c>
      <c r="F13" s="22">
        <v>307249.86459054897</v>
      </c>
      <c r="G13" s="23">
        <v>43.685714285714283</v>
      </c>
      <c r="H13" s="22">
        <v>876.41123911989484</v>
      </c>
      <c r="I13" s="22"/>
      <c r="J13" s="22">
        <v>44792.385195965995</v>
      </c>
      <c r="K13" s="23"/>
      <c r="L13" s="22">
        <v>2021.1396371661519</v>
      </c>
      <c r="M13" s="22"/>
      <c r="N13" s="23" t="s">
        <v>94</v>
      </c>
      <c r="O13" s="23"/>
      <c r="P13" s="23"/>
      <c r="Q13" s="23"/>
      <c r="R13" s="23"/>
      <c r="S13" s="23"/>
      <c r="T13" s="22">
        <v>49744.105238095231</v>
      </c>
      <c r="U13" s="22">
        <v>55694.434688850393</v>
      </c>
      <c r="V13" s="22">
        <v>3518.1056839596245</v>
      </c>
      <c r="W13" s="22"/>
      <c r="X13" s="22">
        <v>2406.5500000000002</v>
      </c>
      <c r="Y13" s="22"/>
      <c r="Z13" s="22">
        <v>8216.0850000000009</v>
      </c>
      <c r="AA13" s="22">
        <v>1157.9491477722829</v>
      </c>
      <c r="AB13" s="22"/>
      <c r="AC13" s="22">
        <v>732.75428571428574</v>
      </c>
      <c r="AD13" s="22">
        <v>662371.69440000015</v>
      </c>
      <c r="AE13" s="22">
        <v>364183.22857142857</v>
      </c>
      <c r="AF13" s="22"/>
      <c r="AG13" s="23">
        <v>30.37142857142857</v>
      </c>
      <c r="AH13" s="23"/>
      <c r="AI13" s="23">
        <v>38.520000000000003</v>
      </c>
      <c r="AJ13" s="23"/>
      <c r="AK13" s="23"/>
      <c r="AL13" s="23"/>
      <c r="AM13" s="23"/>
      <c r="AN13" s="23"/>
      <c r="AO13" s="23"/>
      <c r="AP13" s="23"/>
      <c r="AQ13" s="23"/>
      <c r="AR13" s="22"/>
      <c r="AS13" s="22"/>
      <c r="AT13" s="22"/>
      <c r="AU13" s="22"/>
      <c r="AV13" s="22"/>
      <c r="AW13" s="22"/>
      <c r="AX13" s="22">
        <v>947.10878571428566</v>
      </c>
      <c r="AY13" s="22"/>
      <c r="AZ13" s="22"/>
      <c r="BA13" s="22"/>
      <c r="BB13" s="22">
        <v>1149.6308571428572</v>
      </c>
    </row>
    <row r="14" spans="1:54" x14ac:dyDescent="0.45">
      <c r="A14" s="10">
        <v>3</v>
      </c>
      <c r="B14" s="11" t="s">
        <v>95</v>
      </c>
      <c r="C14" s="10" t="s">
        <v>96</v>
      </c>
      <c r="D14" s="12">
        <v>44021</v>
      </c>
      <c r="E14" s="21">
        <v>10192652.62675152</v>
      </c>
      <c r="F14" s="22">
        <v>280000.24117218092</v>
      </c>
      <c r="G14" s="22">
        <v>112.08571428571429</v>
      </c>
      <c r="H14" s="22">
        <v>2524.1382494862974</v>
      </c>
      <c r="I14" s="22"/>
      <c r="J14" s="22">
        <v>12665.130665023436</v>
      </c>
      <c r="K14" s="23">
        <v>15.348336037217251</v>
      </c>
      <c r="L14" s="22">
        <v>584.31428571428569</v>
      </c>
      <c r="M14" s="22"/>
      <c r="N14" s="23"/>
      <c r="O14" s="23"/>
      <c r="P14" s="23"/>
      <c r="Q14" s="23"/>
      <c r="R14" s="23"/>
      <c r="S14" s="23"/>
      <c r="T14" s="22">
        <v>46444.105238095231</v>
      </c>
      <c r="U14" s="22">
        <v>49063.632744925198</v>
      </c>
      <c r="V14" s="22">
        <v>9096.8592691279537</v>
      </c>
      <c r="W14" s="22"/>
      <c r="X14" s="22">
        <v>1025.75</v>
      </c>
      <c r="Y14" s="22"/>
      <c r="Z14" s="22">
        <v>2995.4849999999997</v>
      </c>
      <c r="AA14" s="22">
        <v>417.08366706032911</v>
      </c>
      <c r="AB14" s="22"/>
      <c r="AC14" s="22">
        <v>604.08000000000004</v>
      </c>
      <c r="AD14" s="22">
        <v>580835.69440000004</v>
      </c>
      <c r="AE14" s="22">
        <v>337823.22857142857</v>
      </c>
      <c r="AF14" s="22"/>
      <c r="AG14" s="23">
        <v>79.971428571428589</v>
      </c>
      <c r="AH14" s="23"/>
      <c r="AI14" s="23"/>
      <c r="AJ14" s="23">
        <v>59.425714285714292</v>
      </c>
      <c r="AK14" s="23"/>
      <c r="AL14" s="22">
        <v>126.19999999999999</v>
      </c>
      <c r="AM14" s="23"/>
      <c r="AN14" s="23"/>
      <c r="AO14" s="23"/>
      <c r="AP14" s="23"/>
      <c r="AQ14" s="23"/>
      <c r="AR14" s="22"/>
      <c r="AS14" s="22"/>
      <c r="AT14" s="22"/>
      <c r="AU14" s="22"/>
      <c r="AV14" s="22"/>
      <c r="AW14" s="22"/>
      <c r="AX14" s="22">
        <v>562.25878571428575</v>
      </c>
      <c r="AY14" s="22"/>
      <c r="AZ14" s="22"/>
      <c r="BA14" s="22"/>
      <c r="BB14" s="22">
        <v>544.76685714285713</v>
      </c>
    </row>
    <row r="15" spans="1:54" x14ac:dyDescent="0.45">
      <c r="A15" s="10">
        <v>3</v>
      </c>
      <c r="B15" s="11" t="s">
        <v>97</v>
      </c>
      <c r="C15" s="10" t="s">
        <v>98</v>
      </c>
      <c r="D15" s="12">
        <v>44021</v>
      </c>
      <c r="E15" s="21">
        <v>7883925.5833355999</v>
      </c>
      <c r="F15" s="22">
        <v>271432.78337900667</v>
      </c>
      <c r="G15" s="23">
        <v>96.165714285714273</v>
      </c>
      <c r="H15" s="22">
        <v>3338.8590030706719</v>
      </c>
      <c r="I15" s="23"/>
      <c r="J15" s="22"/>
      <c r="K15" s="23"/>
      <c r="L15" s="22">
        <v>362.01428571428573</v>
      </c>
      <c r="M15" s="22"/>
      <c r="N15" s="23"/>
      <c r="O15" s="23"/>
      <c r="P15" s="23"/>
      <c r="Q15" s="23"/>
      <c r="R15" s="23">
        <v>5.5914285714285707</v>
      </c>
      <c r="S15" s="23"/>
      <c r="T15" s="22">
        <v>41278.105238095231</v>
      </c>
      <c r="U15" s="22">
        <v>42234.033717111</v>
      </c>
      <c r="V15" s="22">
        <v>11032.575181720564</v>
      </c>
      <c r="W15" s="23"/>
      <c r="X15" s="22">
        <v>1480.5500000000002</v>
      </c>
      <c r="Y15" s="23"/>
      <c r="Z15" s="22">
        <v>549.08500000000004</v>
      </c>
      <c r="AA15" s="22">
        <v>468.42283606834405</v>
      </c>
      <c r="AB15" s="23"/>
      <c r="AC15" s="22">
        <v>363.75428571428569</v>
      </c>
      <c r="AD15" s="22">
        <v>586867.69440000004</v>
      </c>
      <c r="AE15" s="22">
        <v>306983.22857142857</v>
      </c>
      <c r="AF15" s="23"/>
      <c r="AG15" s="23">
        <v>59.871428571428595</v>
      </c>
      <c r="AH15" s="23"/>
      <c r="AI15" s="23"/>
      <c r="AJ15" s="23">
        <v>58.56</v>
      </c>
      <c r="AK15" s="23"/>
      <c r="AL15" s="23">
        <v>40.399999999999991</v>
      </c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32"/>
      <c r="AZ15" s="23"/>
      <c r="BA15" s="23"/>
      <c r="BB15" s="23">
        <v>62.39405714285715</v>
      </c>
    </row>
    <row r="16" spans="1:54" x14ac:dyDescent="0.45">
      <c r="A16" s="10">
        <v>4</v>
      </c>
      <c r="B16" s="11" t="s">
        <v>99</v>
      </c>
      <c r="C16" s="20" t="s">
        <v>100</v>
      </c>
      <c r="D16" s="12">
        <v>37126</v>
      </c>
      <c r="E16" s="24">
        <v>7744480</v>
      </c>
      <c r="F16" s="25">
        <v>483918.5864459853</v>
      </c>
      <c r="G16" s="25">
        <v>166.09761962010097</v>
      </c>
      <c r="H16" s="25">
        <v>16546.583850931675</v>
      </c>
      <c r="I16" s="25"/>
      <c r="J16" s="25">
        <v>2175.0217328310637</v>
      </c>
      <c r="K16" s="26">
        <v>7.5372972972972985</v>
      </c>
      <c r="L16" s="25">
        <v>19.760000000000002</v>
      </c>
      <c r="M16" s="25">
        <v>221.06703146374829</v>
      </c>
      <c r="N16" s="26">
        <v>2.2159622309828402</v>
      </c>
      <c r="O16" s="26">
        <v>18.140991391904468</v>
      </c>
      <c r="P16" s="25" t="s">
        <v>80</v>
      </c>
      <c r="Q16" s="26" t="s">
        <v>101</v>
      </c>
      <c r="R16" s="25" t="s">
        <v>61</v>
      </c>
      <c r="S16" s="25">
        <v>79.818606541685128</v>
      </c>
      <c r="T16" s="25">
        <v>41759.496439132461</v>
      </c>
      <c r="U16" s="25">
        <v>16090</v>
      </c>
      <c r="V16" s="25">
        <v>21170</v>
      </c>
      <c r="W16" s="26" t="s">
        <v>82</v>
      </c>
      <c r="X16" s="25">
        <v>9145.4012180446316</v>
      </c>
      <c r="Y16" s="26" t="s">
        <v>64</v>
      </c>
      <c r="Z16" s="25">
        <v>12632.59375</v>
      </c>
      <c r="AA16" s="26" t="s">
        <v>82</v>
      </c>
      <c r="AB16" s="26" t="s">
        <v>83</v>
      </c>
      <c r="AC16" s="26">
        <v>1.5740884337447567</v>
      </c>
      <c r="AD16" s="25">
        <v>58870.526666666679</v>
      </c>
      <c r="AE16" s="25">
        <v>2258.1644474847353</v>
      </c>
      <c r="AF16" s="27" t="s">
        <v>82</v>
      </c>
      <c r="AG16" s="27" t="s">
        <v>67</v>
      </c>
      <c r="AH16" s="27" t="s">
        <v>65</v>
      </c>
      <c r="AI16" s="27" t="s">
        <v>84</v>
      </c>
      <c r="AJ16" s="27" t="s">
        <v>85</v>
      </c>
      <c r="AK16" s="27" t="s">
        <v>86</v>
      </c>
      <c r="AL16" s="27" t="s">
        <v>87</v>
      </c>
      <c r="AM16" s="27" t="s">
        <v>68</v>
      </c>
      <c r="AN16" s="27" t="s">
        <v>88</v>
      </c>
      <c r="AO16" s="27" t="s">
        <v>68</v>
      </c>
      <c r="AP16" s="27" t="s">
        <v>67</v>
      </c>
      <c r="AQ16" s="27" t="s">
        <v>68</v>
      </c>
      <c r="AR16" s="27" t="s">
        <v>88</v>
      </c>
      <c r="AS16" s="27" t="s">
        <v>65</v>
      </c>
      <c r="AT16" s="28" t="s">
        <v>63</v>
      </c>
      <c r="AU16" s="27" t="s">
        <v>63</v>
      </c>
      <c r="AV16" s="28" t="s">
        <v>64</v>
      </c>
      <c r="AW16" s="28" t="s">
        <v>63</v>
      </c>
      <c r="AX16" s="27" t="s">
        <v>67</v>
      </c>
      <c r="AY16" s="27" t="s">
        <v>89</v>
      </c>
      <c r="AZ16" s="27" t="s">
        <v>69</v>
      </c>
      <c r="BA16" s="27" t="s">
        <v>102</v>
      </c>
      <c r="BB16" s="25">
        <v>653.15</v>
      </c>
    </row>
    <row r="17" spans="1:54" x14ac:dyDescent="0.45">
      <c r="A17" s="10">
        <v>4</v>
      </c>
      <c r="B17" s="11" t="s">
        <v>103</v>
      </c>
      <c r="C17" s="20" t="s">
        <v>100</v>
      </c>
      <c r="D17" s="12">
        <v>39997</v>
      </c>
      <c r="E17" s="29">
        <v>11177276.912392342</v>
      </c>
      <c r="F17" s="30">
        <v>561267.63876375626</v>
      </c>
      <c r="G17" s="30"/>
      <c r="H17" s="30">
        <v>18235.942729074035</v>
      </c>
      <c r="I17" s="30"/>
      <c r="J17" s="30">
        <v>39949.824990947804</v>
      </c>
      <c r="K17" s="30"/>
      <c r="L17" s="31">
        <v>25.023759999999999</v>
      </c>
      <c r="M17" s="30">
        <v>1061.5714206221137</v>
      </c>
      <c r="N17" s="30"/>
      <c r="O17" s="30"/>
      <c r="P17" s="31"/>
      <c r="Q17" s="31"/>
      <c r="R17" s="31"/>
      <c r="S17" s="31">
        <v>33.947906725888075</v>
      </c>
      <c r="T17" s="30">
        <v>27437.840199999999</v>
      </c>
      <c r="U17" s="30">
        <v>12369.615319650289</v>
      </c>
      <c r="V17" s="30">
        <v>1743.1352494642349</v>
      </c>
      <c r="W17" s="30"/>
      <c r="X17" s="30">
        <v>3517.6506666666664</v>
      </c>
      <c r="Y17" s="30"/>
      <c r="Z17" s="30">
        <v>11590.004156862744</v>
      </c>
      <c r="AA17" s="10"/>
      <c r="AB17" s="30"/>
      <c r="AC17" s="30"/>
      <c r="AD17" s="30">
        <v>40698.694095238097</v>
      </c>
      <c r="AE17" s="30">
        <v>1443.2189473684209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>
        <v>1947.3917714285717</v>
      </c>
    </row>
    <row r="18" spans="1:54" x14ac:dyDescent="0.45">
      <c r="A18" s="10">
        <v>4</v>
      </c>
      <c r="B18" s="11" t="s">
        <v>104</v>
      </c>
      <c r="C18" s="20" t="s">
        <v>100</v>
      </c>
      <c r="D18" s="12">
        <v>44021</v>
      </c>
      <c r="E18" s="21">
        <v>10462716.794006439</v>
      </c>
      <c r="F18" s="22">
        <v>588282.97835480189</v>
      </c>
      <c r="G18" s="22">
        <v>171.58571428571429</v>
      </c>
      <c r="H18" s="22">
        <v>13558.423567981899</v>
      </c>
      <c r="I18" s="23"/>
      <c r="J18" s="22">
        <v>16469.016063215964</v>
      </c>
      <c r="K18" s="23"/>
      <c r="L18" s="23">
        <v>27.434285714285711</v>
      </c>
      <c r="M18" s="22">
        <v>925.81751909199511</v>
      </c>
      <c r="N18" s="23"/>
      <c r="O18" s="23"/>
      <c r="P18" s="23"/>
      <c r="Q18" s="23"/>
      <c r="R18" s="23"/>
      <c r="S18" s="23">
        <v>71.60105462987012</v>
      </c>
      <c r="T18" s="22">
        <v>36798.105238095239</v>
      </c>
      <c r="U18" s="22">
        <v>18560.21840786326</v>
      </c>
      <c r="V18" s="22">
        <v>14129.287192870604</v>
      </c>
      <c r="W18" s="23"/>
      <c r="X18" s="22">
        <v>3411.1454545454544</v>
      </c>
      <c r="Y18" s="23"/>
      <c r="Z18" s="22">
        <v>12096.084999999999</v>
      </c>
      <c r="AA18" s="23"/>
      <c r="AB18" s="22">
        <v>1249.8000000000002</v>
      </c>
      <c r="AC18" s="22">
        <v>1277.2171428571428</v>
      </c>
      <c r="AD18" s="22">
        <v>60336.494400000011</v>
      </c>
      <c r="AE18" s="22">
        <v>1622.0285714285715</v>
      </c>
      <c r="AF18" s="22">
        <v>322.91750877512561</v>
      </c>
      <c r="AG18" s="22">
        <v>1043.5714285714284</v>
      </c>
      <c r="AH18" s="22">
        <v>117.67142857142858</v>
      </c>
      <c r="AI18" s="22">
        <v>514.96</v>
      </c>
      <c r="AJ18" s="22">
        <v>169.69285714285712</v>
      </c>
      <c r="AK18" s="22"/>
      <c r="AL18" s="22">
        <v>131.06</v>
      </c>
      <c r="AM18" s="23"/>
      <c r="AN18" s="23">
        <v>60.622857142857143</v>
      </c>
      <c r="AO18" s="23"/>
      <c r="AP18" s="23">
        <v>24.768571428571427</v>
      </c>
      <c r="AQ18" s="23"/>
      <c r="AR18" s="23">
        <v>38.400000000000006</v>
      </c>
      <c r="AS18" s="23"/>
      <c r="AT18" s="23"/>
      <c r="AU18" s="23"/>
      <c r="AV18" s="23"/>
      <c r="AW18" s="23"/>
      <c r="AX18" s="23"/>
      <c r="AY18" s="32"/>
      <c r="AZ18" s="23"/>
      <c r="BA18" s="23">
        <v>113.08068571428572</v>
      </c>
      <c r="BB18" s="22">
        <v>1447.2788571428573</v>
      </c>
    </row>
    <row r="19" spans="1:54" x14ac:dyDescent="0.45">
      <c r="A19" s="10">
        <v>5</v>
      </c>
      <c r="B19" s="11" t="s">
        <v>105</v>
      </c>
      <c r="C19" s="10" t="s">
        <v>106</v>
      </c>
      <c r="D19" s="12">
        <v>37126</v>
      </c>
      <c r="E19" s="24">
        <v>507698</v>
      </c>
      <c r="F19" s="25">
        <v>170521.13621113848</v>
      </c>
      <c r="G19" s="25">
        <v>233.6138494830488</v>
      </c>
      <c r="H19" s="25">
        <v>8515.5279503105576</v>
      </c>
      <c r="I19" s="25">
        <v>5045.6182472989194</v>
      </c>
      <c r="J19" s="25">
        <v>1455.230368009273</v>
      </c>
      <c r="K19" s="26">
        <v>7.9005405405405407</v>
      </c>
      <c r="L19" s="25">
        <v>25.27</v>
      </c>
      <c r="M19" s="25">
        <v>325.03419972640216</v>
      </c>
      <c r="N19" s="27">
        <v>0.75405787520499268</v>
      </c>
      <c r="O19" s="26">
        <v>11.41390188145278</v>
      </c>
      <c r="P19" s="25" t="s">
        <v>61</v>
      </c>
      <c r="Q19" s="26">
        <v>18.173308419570123</v>
      </c>
      <c r="R19" s="26">
        <v>10.845029833510754</v>
      </c>
      <c r="S19" s="25">
        <v>106.11828623220862</v>
      </c>
      <c r="T19" s="25">
        <v>14516.571424949208</v>
      </c>
      <c r="U19" s="25">
        <v>1315</v>
      </c>
      <c r="V19" s="25">
        <v>428.3</v>
      </c>
      <c r="W19" s="26" t="s">
        <v>62</v>
      </c>
      <c r="X19" s="25">
        <v>24737.013091005592</v>
      </c>
      <c r="Y19" s="26" t="s">
        <v>62</v>
      </c>
      <c r="Z19" s="25">
        <v>43270.046875</v>
      </c>
      <c r="AA19" s="26" t="s">
        <v>63</v>
      </c>
      <c r="AB19" s="26">
        <v>1.6178388015220457</v>
      </c>
      <c r="AC19" s="26">
        <v>1.4652683707302518</v>
      </c>
      <c r="AD19" s="25">
        <v>5993.4683333333323</v>
      </c>
      <c r="AE19" s="25"/>
      <c r="AF19" s="26" t="s">
        <v>64</v>
      </c>
      <c r="AG19" s="27">
        <v>0.12812133436638373</v>
      </c>
      <c r="AH19" s="28">
        <v>3.1465124611147914E-2</v>
      </c>
      <c r="AI19" s="27">
        <v>0.23174264394587735</v>
      </c>
      <c r="AJ19" s="27" t="s">
        <v>67</v>
      </c>
      <c r="AK19" s="28" t="s">
        <v>68</v>
      </c>
      <c r="AL19" s="27" t="s">
        <v>69</v>
      </c>
      <c r="AM19" s="27" t="s">
        <v>70</v>
      </c>
      <c r="AN19" s="27" t="s">
        <v>69</v>
      </c>
      <c r="AO19" s="27" t="s">
        <v>70</v>
      </c>
      <c r="AP19" s="28" t="s">
        <v>69</v>
      </c>
      <c r="AQ19" s="27" t="s">
        <v>70</v>
      </c>
      <c r="AR19" s="28" t="s">
        <v>65</v>
      </c>
      <c r="AS19" s="27" t="s">
        <v>66</v>
      </c>
      <c r="AT19" s="27">
        <v>0.14774920401858338</v>
      </c>
      <c r="AU19" s="26" t="s">
        <v>69</v>
      </c>
      <c r="AV19" s="28">
        <v>0.54038359565493921</v>
      </c>
      <c r="AW19" s="28" t="s">
        <v>65</v>
      </c>
      <c r="AX19" s="27" t="s">
        <v>68</v>
      </c>
      <c r="AY19" s="27">
        <v>0.68220997296230657</v>
      </c>
      <c r="AZ19" s="27" t="s">
        <v>66</v>
      </c>
      <c r="BA19" s="27" t="s">
        <v>72</v>
      </c>
      <c r="BB19" s="25">
        <v>1544.7249999999999</v>
      </c>
    </row>
    <row r="20" spans="1:54" x14ac:dyDescent="0.45">
      <c r="A20" s="10">
        <v>5</v>
      </c>
      <c r="B20" s="11" t="s">
        <v>107</v>
      </c>
      <c r="C20" s="10" t="s">
        <v>106</v>
      </c>
      <c r="D20" s="12">
        <v>40004</v>
      </c>
      <c r="E20" s="29">
        <v>540906.90826315491</v>
      </c>
      <c r="F20" s="30">
        <v>175374.37177519198</v>
      </c>
      <c r="G20" s="31">
        <v>71.333864105675843</v>
      </c>
      <c r="H20" s="30">
        <v>6685.0409070474243</v>
      </c>
      <c r="I20" s="30">
        <v>1068.6848596829534</v>
      </c>
      <c r="J20" s="30">
        <v>117785.26333629934</v>
      </c>
      <c r="K20" s="31">
        <v>3.8072664017360971</v>
      </c>
      <c r="L20" s="31">
        <v>37.23668</v>
      </c>
      <c r="M20" s="30">
        <v>519.63726264918193</v>
      </c>
      <c r="N20" s="30"/>
      <c r="O20" s="30"/>
      <c r="P20" s="30"/>
      <c r="Q20" s="31"/>
      <c r="R20" s="31"/>
      <c r="S20" s="31">
        <v>27.889349799439778</v>
      </c>
      <c r="T20" s="30">
        <v>8734.1801000000014</v>
      </c>
      <c r="U20" s="30">
        <v>662.4576410256409</v>
      </c>
      <c r="V20" s="30">
        <v>362.20346153846151</v>
      </c>
      <c r="W20" s="30">
        <v>113.06387545787545</v>
      </c>
      <c r="X20" s="30">
        <v>20334.20888888889</v>
      </c>
      <c r="Y20" s="30"/>
      <c r="Z20" s="30">
        <v>238261.98207843135</v>
      </c>
      <c r="AA20" s="10"/>
      <c r="AB20" s="30"/>
      <c r="AC20" s="30">
        <v>2778.3212076923073</v>
      </c>
      <c r="AD20" s="30">
        <v>7738.0270476190481</v>
      </c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>
        <v>122.35599999999999</v>
      </c>
      <c r="AU20" s="30"/>
      <c r="AV20" s="30">
        <v>114.30115384615384</v>
      </c>
      <c r="AW20" s="31">
        <v>90.76649572649572</v>
      </c>
      <c r="AX20" s="30"/>
      <c r="AY20" s="30"/>
      <c r="AZ20" s="30"/>
      <c r="BA20" s="30"/>
      <c r="BB20" s="30">
        <v>44040.543885714287</v>
      </c>
    </row>
    <row r="21" spans="1:54" x14ac:dyDescent="0.45">
      <c r="A21" s="10">
        <v>5</v>
      </c>
      <c r="B21" s="11" t="s">
        <v>108</v>
      </c>
      <c r="C21" s="20" t="s">
        <v>106</v>
      </c>
      <c r="D21" s="12">
        <v>44021</v>
      </c>
      <c r="E21" s="21">
        <v>824525.64224376436</v>
      </c>
      <c r="F21" s="22">
        <v>186374.15199594194</v>
      </c>
      <c r="G21" s="23"/>
      <c r="H21" s="22">
        <v>7965.0913120772066</v>
      </c>
      <c r="I21" s="22">
        <v>2463.6772621129962</v>
      </c>
      <c r="J21" s="22">
        <v>55984.808359505187</v>
      </c>
      <c r="K21" s="23"/>
      <c r="L21" s="23">
        <v>10.057142857142855</v>
      </c>
      <c r="M21" s="22">
        <v>1551.0952200006418</v>
      </c>
      <c r="N21" s="23"/>
      <c r="O21" s="23"/>
      <c r="P21" s="23"/>
      <c r="Q21" s="23"/>
      <c r="R21" s="23">
        <v>34.135714285714286</v>
      </c>
      <c r="S21" s="23">
        <v>37.186526701298696</v>
      </c>
      <c r="T21" s="22">
        <v>14700.052619047619</v>
      </c>
      <c r="U21" s="22">
        <v>1614.3301447276906</v>
      </c>
      <c r="V21" s="22">
        <v>1525.5515245292022</v>
      </c>
      <c r="W21" s="22"/>
      <c r="X21" s="22">
        <v>9796.875</v>
      </c>
      <c r="Y21" s="23">
        <v>67.681428571428569</v>
      </c>
      <c r="Z21" s="22">
        <v>200722.04250000004</v>
      </c>
      <c r="AA21" s="22"/>
      <c r="AB21" s="22"/>
      <c r="AC21" s="22">
        <v>404.84000000000003</v>
      </c>
      <c r="AD21" s="22">
        <v>12964.5672</v>
      </c>
      <c r="AE21" s="22">
        <v>45.874285714285712</v>
      </c>
      <c r="AF21" s="22"/>
      <c r="AG21" s="23">
        <v>44.785714285714285</v>
      </c>
      <c r="AH21" s="23"/>
      <c r="AI21" s="23">
        <v>23.904</v>
      </c>
      <c r="AJ21" s="23">
        <v>15.172857142857143</v>
      </c>
      <c r="AK21" s="23"/>
      <c r="AL21" s="23">
        <v>12.940000000000001</v>
      </c>
      <c r="AM21" s="23"/>
      <c r="AN21" s="23"/>
      <c r="AO21" s="23"/>
      <c r="AP21" s="23"/>
      <c r="AQ21" s="23"/>
      <c r="AR21" s="23"/>
      <c r="AS21" s="23"/>
      <c r="AT21" s="23">
        <v>48.78</v>
      </c>
      <c r="AU21" s="23"/>
      <c r="AV21" s="22">
        <v>427.84142857142859</v>
      </c>
      <c r="AW21" s="22">
        <v>114.26428571428572</v>
      </c>
      <c r="AX21" s="23"/>
      <c r="AY21" s="32"/>
      <c r="AZ21" s="23"/>
      <c r="BA21" s="23"/>
      <c r="BB21" s="22">
        <v>6157.1194285714282</v>
      </c>
    </row>
    <row r="22" spans="1:54" x14ac:dyDescent="0.45">
      <c r="A22" s="10">
        <v>6</v>
      </c>
      <c r="B22" s="11" t="s">
        <v>109</v>
      </c>
      <c r="C22" s="10" t="s">
        <v>110</v>
      </c>
      <c r="D22" s="12">
        <v>37130</v>
      </c>
      <c r="E22" s="29">
        <v>49278.960446767102</v>
      </c>
      <c r="F22" s="30">
        <v>119301.31004366813</v>
      </c>
      <c r="G22" s="31">
        <v>30.18480492813142</v>
      </c>
      <c r="H22" s="30">
        <v>1766.1446041621971</v>
      </c>
      <c r="I22" s="30">
        <v>2061.915645127779</v>
      </c>
      <c r="J22" s="30">
        <v>6492.705979042531</v>
      </c>
      <c r="K22" s="31" t="s">
        <v>111</v>
      </c>
      <c r="L22" s="30">
        <v>8.2226589133695676</v>
      </c>
      <c r="M22" s="30">
        <v>243.3</v>
      </c>
      <c r="N22" s="31">
        <v>1.1719721141203596</v>
      </c>
      <c r="O22" s="31">
        <v>7.776739703966296</v>
      </c>
      <c r="P22" s="31" t="s">
        <v>81</v>
      </c>
      <c r="Q22" s="31" t="s">
        <v>81</v>
      </c>
      <c r="R22" s="31" t="s">
        <v>82</v>
      </c>
      <c r="S22" s="30">
        <v>107.28324993973101</v>
      </c>
      <c r="T22" s="30">
        <v>84037.885576946603</v>
      </c>
      <c r="U22" s="30">
        <v>550.20000000000005</v>
      </c>
      <c r="V22" s="30">
        <v>321.8</v>
      </c>
      <c r="W22" s="33">
        <v>0.19544012589426374</v>
      </c>
      <c r="X22" s="30">
        <v>6088.2191097487721</v>
      </c>
      <c r="Y22" s="31" t="s">
        <v>63</v>
      </c>
      <c r="Z22" s="30">
        <v>283931.22317528393</v>
      </c>
      <c r="AA22" s="31" t="s">
        <v>83</v>
      </c>
      <c r="AB22" s="31">
        <v>3.0945621088407176</v>
      </c>
      <c r="AC22" s="31" t="s">
        <v>63</v>
      </c>
      <c r="AD22" s="30">
        <v>443.71122361338576</v>
      </c>
      <c r="AE22" s="31"/>
      <c r="AF22" s="31" t="s">
        <v>69</v>
      </c>
      <c r="AG22" s="31" t="s">
        <v>67</v>
      </c>
      <c r="AH22" s="31" t="s">
        <v>68</v>
      </c>
      <c r="AI22" s="31" t="s">
        <v>72</v>
      </c>
      <c r="AJ22" s="31" t="s">
        <v>68</v>
      </c>
      <c r="AK22" s="31" t="s">
        <v>67</v>
      </c>
      <c r="AL22" s="31" t="s">
        <v>67</v>
      </c>
      <c r="AM22" s="31" t="s">
        <v>72</v>
      </c>
      <c r="AN22" s="31" t="s">
        <v>67</v>
      </c>
      <c r="AO22" s="31" t="s">
        <v>69</v>
      </c>
      <c r="AP22" s="33" t="s">
        <v>68</v>
      </c>
      <c r="AQ22" s="33" t="s">
        <v>70</v>
      </c>
      <c r="AR22" s="33" t="s">
        <v>112</v>
      </c>
      <c r="AS22" s="33" t="s">
        <v>70</v>
      </c>
      <c r="AT22" s="33" t="s">
        <v>69</v>
      </c>
      <c r="AU22" s="31" t="s">
        <v>66</v>
      </c>
      <c r="AV22" s="31">
        <v>1.1969434941163202</v>
      </c>
      <c r="AW22" s="33" t="s">
        <v>68</v>
      </c>
      <c r="AX22" s="33" t="s">
        <v>68</v>
      </c>
      <c r="AY22" s="33" t="s">
        <v>82</v>
      </c>
      <c r="AZ22" s="33" t="s">
        <v>87</v>
      </c>
      <c r="BA22" s="33" t="s">
        <v>66</v>
      </c>
      <c r="BB22" s="30">
        <v>2120.5432079842044</v>
      </c>
    </row>
    <row r="23" spans="1:54" x14ac:dyDescent="0.45">
      <c r="A23" s="10">
        <v>6</v>
      </c>
      <c r="B23" s="11" t="s">
        <v>113</v>
      </c>
      <c r="C23" s="10" t="s">
        <v>114</v>
      </c>
      <c r="D23" s="12">
        <v>40001</v>
      </c>
      <c r="E23" s="29">
        <v>105131.47266722786</v>
      </c>
      <c r="F23" s="30">
        <v>119804.80139147658</v>
      </c>
      <c r="G23" s="30"/>
      <c r="H23" s="30">
        <v>2743.3769504485645</v>
      </c>
      <c r="I23" s="30">
        <v>8299.7888477761699</v>
      </c>
      <c r="J23" s="30">
        <v>8007.075971357146</v>
      </c>
      <c r="K23" s="31">
        <v>12.773442175691436</v>
      </c>
      <c r="L23" s="31">
        <v>3.7046800000000002</v>
      </c>
      <c r="M23" s="30">
        <v>241.20693116050938</v>
      </c>
      <c r="N23" s="31">
        <v>1.9636284569691542</v>
      </c>
      <c r="O23" s="31">
        <v>36.037404077242066</v>
      </c>
      <c r="P23" s="31"/>
      <c r="Q23" s="31">
        <v>12.994615384615383</v>
      </c>
      <c r="R23" s="31"/>
      <c r="S23" s="31">
        <v>82.677377846498615</v>
      </c>
      <c r="T23" s="30">
        <v>55703.140100000004</v>
      </c>
      <c r="U23" s="30">
        <v>592.95764102564112</v>
      </c>
      <c r="V23" s="30">
        <v>333.00346153846147</v>
      </c>
      <c r="W23" s="30">
        <v>125.9260183150183</v>
      </c>
      <c r="X23" s="30">
        <v>2188.8253333333332</v>
      </c>
      <c r="Y23" s="30"/>
      <c r="Z23" s="30">
        <v>110561.78207843137</v>
      </c>
      <c r="AA23" s="10"/>
      <c r="AB23" s="30"/>
      <c r="AC23" s="30">
        <v>2465.2212076923074</v>
      </c>
      <c r="AD23" s="30">
        <v>1387.2530476190477</v>
      </c>
      <c r="AE23" s="31"/>
      <c r="AF23" s="31">
        <v>87.224372377622373</v>
      </c>
      <c r="AG23" s="30">
        <v>229.22818181818184</v>
      </c>
      <c r="AH23" s="31">
        <v>29.765217391304351</v>
      </c>
      <c r="AI23" s="30">
        <v>217.96352272727273</v>
      </c>
      <c r="AJ23" s="31"/>
      <c r="AK23" s="31"/>
      <c r="AL23" s="31">
        <v>43.358076923076929</v>
      </c>
      <c r="AM23" s="31"/>
      <c r="AN23" s="31">
        <v>25.993166666666667</v>
      </c>
      <c r="AO23" s="31">
        <v>8.6768000000000001</v>
      </c>
      <c r="AP23" s="31">
        <v>16.989599999999999</v>
      </c>
      <c r="AQ23" s="30"/>
      <c r="AR23" s="31">
        <v>28.640747826086958</v>
      </c>
      <c r="AS23" s="30"/>
      <c r="AT23" s="31"/>
      <c r="AU23" s="30"/>
      <c r="AV23" s="30">
        <v>1690.3811538461539</v>
      </c>
      <c r="AW23" s="30"/>
      <c r="AX23" s="30"/>
      <c r="AY23" s="30"/>
      <c r="AZ23" s="30"/>
      <c r="BA23" s="30"/>
      <c r="BB23" s="30">
        <v>1006.1318857142857</v>
      </c>
    </row>
    <row r="24" spans="1:54" x14ac:dyDescent="0.45">
      <c r="A24" s="10">
        <v>6</v>
      </c>
      <c r="B24" s="11" t="s">
        <v>115</v>
      </c>
      <c r="C24" s="10" t="s">
        <v>110</v>
      </c>
      <c r="D24" s="12">
        <v>40001</v>
      </c>
      <c r="E24" s="29">
        <v>115592.13149766895</v>
      </c>
      <c r="F24" s="30">
        <v>120183.96558446056</v>
      </c>
      <c r="G24" s="30">
        <v>427.63275232964992</v>
      </c>
      <c r="H24" s="30">
        <v>4390.6281605314971</v>
      </c>
      <c r="I24" s="30">
        <v>4170.7053036889656</v>
      </c>
      <c r="J24" s="30">
        <v>16084.064234566333</v>
      </c>
      <c r="K24" s="31"/>
      <c r="L24" s="31">
        <v>10.73428</v>
      </c>
      <c r="M24" s="30">
        <v>905.61447078314006</v>
      </c>
      <c r="N24" s="31"/>
      <c r="O24" s="31"/>
      <c r="P24" s="31"/>
      <c r="Q24" s="31"/>
      <c r="R24" s="31"/>
      <c r="S24" s="31">
        <v>34.951682693557423</v>
      </c>
      <c r="T24" s="30">
        <v>58742.740100000003</v>
      </c>
      <c r="U24" s="30">
        <v>512.15764102564106</v>
      </c>
      <c r="V24" s="30">
        <v>369.80346153846153</v>
      </c>
      <c r="W24" s="30">
        <v>314.25173260073257</v>
      </c>
      <c r="X24" s="30">
        <v>2442.2088888888893</v>
      </c>
      <c r="Y24" s="30"/>
      <c r="Z24" s="30">
        <v>64692.782078431374</v>
      </c>
      <c r="AA24" s="10"/>
      <c r="AB24" s="30"/>
      <c r="AC24" s="30">
        <v>485.72220769230768</v>
      </c>
      <c r="AD24" s="30">
        <v>1490.2530476190475</v>
      </c>
      <c r="AE24" s="31">
        <v>70.849473684210537</v>
      </c>
      <c r="AF24" s="30">
        <v>271.96437237762234</v>
      </c>
      <c r="AG24" s="30">
        <v>794.42818181818188</v>
      </c>
      <c r="AH24" s="30">
        <v>101.38521739130437</v>
      </c>
      <c r="AI24" s="30">
        <v>439.86352272727277</v>
      </c>
      <c r="AJ24" s="31">
        <v>89.339615384615385</v>
      </c>
      <c r="AK24" s="31"/>
      <c r="AL24" s="31">
        <v>82.418076923076939</v>
      </c>
      <c r="AM24" s="31">
        <v>14.738461538461538</v>
      </c>
      <c r="AN24" s="31">
        <v>61.223166666666664</v>
      </c>
      <c r="AO24" s="31">
        <v>11.1568</v>
      </c>
      <c r="AP24" s="31">
        <v>34.529600000000002</v>
      </c>
      <c r="AQ24" s="30"/>
      <c r="AR24" s="31">
        <v>28.300747826086955</v>
      </c>
      <c r="AS24" s="30"/>
      <c r="AT24" s="31">
        <v>33.115999999999993</v>
      </c>
      <c r="AU24" s="30"/>
      <c r="AV24" s="30">
        <v>1004.2811538461538</v>
      </c>
      <c r="AW24" s="30"/>
      <c r="AX24" s="30"/>
      <c r="AY24" s="30"/>
      <c r="AZ24" s="30"/>
      <c r="BA24" s="31">
        <v>93.18692307692308</v>
      </c>
      <c r="BB24" s="30">
        <v>3330.303885714286</v>
      </c>
    </row>
    <row r="25" spans="1:54" x14ac:dyDescent="0.45">
      <c r="A25" s="10">
        <v>6</v>
      </c>
      <c r="B25" s="11" t="s">
        <v>116</v>
      </c>
      <c r="C25" s="20" t="s">
        <v>117</v>
      </c>
      <c r="D25" s="12">
        <v>44017</v>
      </c>
      <c r="E25" s="21">
        <v>95730.794416038611</v>
      </c>
      <c r="F25" s="22">
        <v>222071.97852057507</v>
      </c>
      <c r="G25" s="23">
        <v>81.565714285714279</v>
      </c>
      <c r="H25" s="22">
        <v>2373.7907787500294</v>
      </c>
      <c r="I25" s="22">
        <v>15354.292265453954</v>
      </c>
      <c r="J25" s="22">
        <v>60965.628976956468</v>
      </c>
      <c r="K25" s="23">
        <v>10.036141601667563</v>
      </c>
      <c r="L25" s="23">
        <v>25.434285714285711</v>
      </c>
      <c r="M25" s="22">
        <v>1032.5708558775909</v>
      </c>
      <c r="N25" s="23"/>
      <c r="O25" s="23">
        <v>42.513341578115501</v>
      </c>
      <c r="P25" s="23"/>
      <c r="Q25" s="23">
        <v>52.86571428571429</v>
      </c>
      <c r="R25" s="23"/>
      <c r="S25" s="23">
        <v>95.600144470177497</v>
      </c>
      <c r="T25" s="22">
        <v>153044.10523809525</v>
      </c>
      <c r="U25" s="22">
        <v>520.77142857142849</v>
      </c>
      <c r="V25" s="22">
        <v>440.10714285714289</v>
      </c>
      <c r="W25" s="22">
        <v>175.16081632653058</v>
      </c>
      <c r="X25" s="22">
        <v>34049.75</v>
      </c>
      <c r="Y25" s="22">
        <v>122.80285714285714</v>
      </c>
      <c r="Z25" s="22">
        <v>130504.08500000002</v>
      </c>
      <c r="AA25" s="22"/>
      <c r="AB25" s="22">
        <v>1110.8</v>
      </c>
      <c r="AC25" s="22">
        <v>3140.7542857142857</v>
      </c>
      <c r="AD25" s="22">
        <v>1108.9104</v>
      </c>
      <c r="AE25" s="22"/>
      <c r="AF25" s="22">
        <v>162.99693877551024</v>
      </c>
      <c r="AG25" s="22">
        <v>370.17142857142852</v>
      </c>
      <c r="AH25" s="22">
        <v>26.131428571428575</v>
      </c>
      <c r="AI25" s="22">
        <v>190.928</v>
      </c>
      <c r="AJ25" s="22">
        <v>59.425714285714292</v>
      </c>
      <c r="AK25" s="22"/>
      <c r="AL25" s="22">
        <v>287</v>
      </c>
      <c r="AM25" s="22"/>
      <c r="AN25" s="22">
        <v>57.542857142857144</v>
      </c>
      <c r="AO25" s="22"/>
      <c r="AP25" s="22">
        <v>23.53142857142857</v>
      </c>
      <c r="AQ25" s="22"/>
      <c r="AR25" s="22">
        <v>37.628571428571426</v>
      </c>
      <c r="AS25" s="22"/>
      <c r="AT25" s="22">
        <v>304.52571428571429</v>
      </c>
      <c r="AU25" s="22"/>
      <c r="AV25" s="22">
        <v>5346.482857142857</v>
      </c>
      <c r="AW25" s="22"/>
      <c r="AX25" s="22"/>
      <c r="AY25" s="22"/>
      <c r="AZ25" s="22"/>
      <c r="BA25" s="23">
        <v>56.421485714285716</v>
      </c>
      <c r="BB25" s="22">
        <v>6972.7988571428577</v>
      </c>
    </row>
    <row r="26" spans="1:54" x14ac:dyDescent="0.45">
      <c r="A26" s="10">
        <v>6</v>
      </c>
      <c r="B26" s="11" t="s">
        <v>118</v>
      </c>
      <c r="C26" s="20" t="s">
        <v>119</v>
      </c>
      <c r="D26" s="12">
        <v>44017</v>
      </c>
      <c r="E26" s="21">
        <v>81517.425426607064</v>
      </c>
      <c r="F26" s="22">
        <v>124483.03488558842</v>
      </c>
      <c r="G26" s="23">
        <v>22.142857142857146</v>
      </c>
      <c r="H26" s="22">
        <v>3412.0010158612886</v>
      </c>
      <c r="I26" s="22">
        <v>5654.8073573288866</v>
      </c>
      <c r="J26" s="22">
        <v>6653.5301823389855</v>
      </c>
      <c r="K26" s="23"/>
      <c r="L26" s="23">
        <v>11.237142857142857</v>
      </c>
      <c r="M26" s="22">
        <v>202.16341501018022</v>
      </c>
      <c r="N26" s="23"/>
      <c r="O26" s="23">
        <v>11.281056404732094</v>
      </c>
      <c r="P26" s="23"/>
      <c r="Q26" s="23">
        <v>65.55285714285715</v>
      </c>
      <c r="R26" s="23"/>
      <c r="S26" s="23">
        <v>62.858689620017458</v>
      </c>
      <c r="T26" s="22">
        <v>82782.052619047608</v>
      </c>
      <c r="U26" s="22">
        <v>387.18571428571431</v>
      </c>
      <c r="V26" s="22">
        <v>326.65357142857147</v>
      </c>
      <c r="W26" s="22">
        <v>114.85755102040815</v>
      </c>
      <c r="X26" s="22">
        <v>5162.875</v>
      </c>
      <c r="Y26" s="23"/>
      <c r="Z26" s="22">
        <v>74622.04250000001</v>
      </c>
      <c r="AA26" s="22"/>
      <c r="AB26" s="22">
        <v>475.00000000000006</v>
      </c>
      <c r="AC26" s="22">
        <v>1315.1771428571431</v>
      </c>
      <c r="AD26" s="22">
        <v>1049.2872</v>
      </c>
      <c r="AE26" s="23"/>
      <c r="AF26" s="22">
        <v>100.17275510204081</v>
      </c>
      <c r="AG26" s="22">
        <v>199.08571428571429</v>
      </c>
      <c r="AH26" s="23">
        <v>22.025714285714283</v>
      </c>
      <c r="AI26" s="22">
        <v>130.18</v>
      </c>
      <c r="AJ26" s="23">
        <v>32.112857142857145</v>
      </c>
      <c r="AK26" s="23"/>
      <c r="AL26" s="23">
        <v>25.534285714285716</v>
      </c>
      <c r="AM26" s="23"/>
      <c r="AN26" s="23">
        <v>22.55142857142857</v>
      </c>
      <c r="AO26" s="23"/>
      <c r="AP26" s="23">
        <v>19.685714285714283</v>
      </c>
      <c r="AQ26" s="23"/>
      <c r="AR26" s="23">
        <v>16.64</v>
      </c>
      <c r="AS26" s="23"/>
      <c r="AT26" s="23">
        <v>96.92285714285714</v>
      </c>
      <c r="AU26" s="23"/>
      <c r="AV26" s="22">
        <v>2091.017142857143</v>
      </c>
      <c r="AW26" s="22"/>
      <c r="AX26" s="23"/>
      <c r="AY26" s="23"/>
      <c r="AZ26" s="23"/>
      <c r="BA26" s="23">
        <v>13.505142857142861</v>
      </c>
      <c r="BB26" s="22">
        <v>2246.7194285714286</v>
      </c>
    </row>
    <row r="27" spans="1:54" x14ac:dyDescent="0.45">
      <c r="A27" s="10">
        <v>7</v>
      </c>
      <c r="B27" s="11" t="s">
        <v>120</v>
      </c>
      <c r="C27" s="34" t="s">
        <v>121</v>
      </c>
      <c r="D27" s="12">
        <v>37130</v>
      </c>
      <c r="E27" s="24">
        <v>217886.59713946879</v>
      </c>
      <c r="F27" s="25">
        <v>30794.005815253862</v>
      </c>
      <c r="G27" s="25">
        <v>176.5809088723251</v>
      </c>
      <c r="H27" s="25">
        <v>5071.1180124223592</v>
      </c>
      <c r="I27" s="25">
        <v>968.78751500600231</v>
      </c>
      <c r="J27" s="25">
        <v>9197.3341060562179</v>
      </c>
      <c r="K27" s="26">
        <v>1.8162162162162163</v>
      </c>
      <c r="L27" s="25">
        <v>31.347485889210358</v>
      </c>
      <c r="M27" s="25">
        <v>189.96808025535796</v>
      </c>
      <c r="N27" s="27">
        <v>0.72028983657863066</v>
      </c>
      <c r="O27" s="26">
        <v>13.227845014991571</v>
      </c>
      <c r="P27" s="25" t="s">
        <v>61</v>
      </c>
      <c r="Q27" s="26">
        <v>7.8992405903707317</v>
      </c>
      <c r="R27" s="26" t="s">
        <v>80</v>
      </c>
      <c r="S27" s="26">
        <v>12.853522684502723</v>
      </c>
      <c r="T27" s="25">
        <v>61447.36666951915</v>
      </c>
      <c r="U27" s="25">
        <v>1974</v>
      </c>
      <c r="V27" s="25">
        <v>2679</v>
      </c>
      <c r="W27" s="26" t="s">
        <v>62</v>
      </c>
      <c r="X27" s="25">
        <v>6151.9947654280313</v>
      </c>
      <c r="Y27" s="26" t="s">
        <v>62</v>
      </c>
      <c r="Z27" s="25">
        <v>25403.896875000002</v>
      </c>
      <c r="AA27" s="26" t="s">
        <v>63</v>
      </c>
      <c r="AB27" s="26" t="s">
        <v>62</v>
      </c>
      <c r="AC27" s="26">
        <v>2.108647980903684</v>
      </c>
      <c r="AD27" s="25">
        <v>7717.4283333333324</v>
      </c>
      <c r="AE27" s="25">
        <v>197.82043397847383</v>
      </c>
      <c r="AF27" s="26" t="s">
        <v>64</v>
      </c>
      <c r="AG27" s="27">
        <v>0.13591249659136653</v>
      </c>
      <c r="AH27" s="28">
        <v>1.8773309641945391E-2</v>
      </c>
      <c r="AI27" s="27">
        <v>0.18104249699304287</v>
      </c>
      <c r="AJ27" s="27" t="s">
        <v>67</v>
      </c>
      <c r="AK27" s="27" t="s">
        <v>68</v>
      </c>
      <c r="AL27" s="27" t="s">
        <v>69</v>
      </c>
      <c r="AM27" s="27" t="s">
        <v>70</v>
      </c>
      <c r="AN27" s="27" t="s">
        <v>69</v>
      </c>
      <c r="AO27" s="27" t="s">
        <v>70</v>
      </c>
      <c r="AP27" s="27" t="s">
        <v>69</v>
      </c>
      <c r="AQ27" s="27" t="s">
        <v>70</v>
      </c>
      <c r="AR27" s="27" t="s">
        <v>65</v>
      </c>
      <c r="AS27" s="27" t="s">
        <v>66</v>
      </c>
      <c r="AT27" s="27" t="s">
        <v>69</v>
      </c>
      <c r="AU27" s="27" t="s">
        <v>69</v>
      </c>
      <c r="AV27" s="27" t="s">
        <v>71</v>
      </c>
      <c r="AW27" s="28" t="s">
        <v>65</v>
      </c>
      <c r="AX27" s="27" t="s">
        <v>68</v>
      </c>
      <c r="AY27" s="26">
        <v>12.343694092439247</v>
      </c>
      <c r="AZ27" s="26" t="s">
        <v>66</v>
      </c>
      <c r="BA27" s="26" t="s">
        <v>72</v>
      </c>
      <c r="BB27" s="25">
        <v>1502.4250000000002</v>
      </c>
    </row>
    <row r="28" spans="1:54" x14ac:dyDescent="0.45">
      <c r="A28" s="10">
        <v>8</v>
      </c>
      <c r="B28" s="35" t="s">
        <v>122</v>
      </c>
      <c r="C28" s="36" t="s">
        <v>123</v>
      </c>
      <c r="D28" s="12">
        <v>42998</v>
      </c>
      <c r="E28" s="21">
        <v>488852.430810955</v>
      </c>
      <c r="F28" s="22">
        <v>49663.826207281701</v>
      </c>
      <c r="G28" s="23">
        <v>19.094810000000003</v>
      </c>
      <c r="H28" s="22">
        <v>12443.795493178748</v>
      </c>
      <c r="I28" s="22"/>
      <c r="J28" s="22">
        <v>4828.9859180272115</v>
      </c>
      <c r="K28" s="23">
        <v>13.871735324751677</v>
      </c>
      <c r="L28" s="23">
        <v>1.70912</v>
      </c>
      <c r="M28" s="22"/>
      <c r="N28" s="23"/>
      <c r="O28" s="23">
        <v>8.958737256027181</v>
      </c>
      <c r="P28" s="23">
        <v>10.854299999999999</v>
      </c>
      <c r="Q28" s="23">
        <v>12.07</v>
      </c>
      <c r="R28" s="23"/>
      <c r="S28" s="23">
        <v>12.768723501819359</v>
      </c>
      <c r="T28" s="22">
        <v>87696.653055555536</v>
      </c>
      <c r="U28" s="22">
        <v>1059.0566106939023</v>
      </c>
      <c r="V28" s="22">
        <v>848.1329646017698</v>
      </c>
      <c r="W28" s="22"/>
      <c r="X28" s="22">
        <v>6839.5760000000009</v>
      </c>
      <c r="Y28" s="22"/>
      <c r="Z28" s="22">
        <v>8101.389916666667</v>
      </c>
      <c r="AA28" s="22"/>
      <c r="AB28" s="22">
        <v>670.2800000000002</v>
      </c>
      <c r="AC28" s="22">
        <v>1123.404</v>
      </c>
      <c r="AD28" s="22">
        <v>9980.8909999999996</v>
      </c>
      <c r="AE28" s="22">
        <v>105.188</v>
      </c>
      <c r="AF28" s="23">
        <v>67.135629582806558</v>
      </c>
      <c r="AG28" s="22">
        <v>118.4295</v>
      </c>
      <c r="AH28" s="23">
        <v>22.631</v>
      </c>
      <c r="AI28" s="23">
        <v>59.773600000000002</v>
      </c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>
        <v>80.315500000000014</v>
      </c>
      <c r="AU28" s="22"/>
      <c r="AV28" s="22"/>
      <c r="AW28" s="22"/>
      <c r="AX28" s="23">
        <v>28.178274999999996</v>
      </c>
      <c r="AY28" s="32">
        <v>0.41599999999999993</v>
      </c>
      <c r="AZ28" s="23"/>
      <c r="BA28" s="23"/>
      <c r="BB28" s="22">
        <v>1078.12753</v>
      </c>
    </row>
    <row r="29" spans="1:54" x14ac:dyDescent="0.45">
      <c r="A29" s="10">
        <v>9</v>
      </c>
      <c r="B29" s="11" t="s">
        <v>124</v>
      </c>
      <c r="C29" s="10" t="s">
        <v>125</v>
      </c>
      <c r="D29" s="12">
        <v>37127</v>
      </c>
      <c r="E29" s="24">
        <v>643886</v>
      </c>
      <c r="F29" s="25">
        <v>79982.106911205556</v>
      </c>
      <c r="G29" s="25">
        <v>212.3587400817504</v>
      </c>
      <c r="H29" s="25">
        <v>14673.913043478258</v>
      </c>
      <c r="I29" s="25">
        <v>2134.7539015606239</v>
      </c>
      <c r="J29" s="25">
        <v>2054.1871921182269</v>
      </c>
      <c r="K29" s="26">
        <v>4.2681081081081089</v>
      </c>
      <c r="L29" s="25">
        <v>57.19</v>
      </c>
      <c r="M29" s="25">
        <v>354.58276333789325</v>
      </c>
      <c r="N29" s="26">
        <v>1.0541232311000073</v>
      </c>
      <c r="O29" s="26">
        <v>11.693353295533541</v>
      </c>
      <c r="P29" s="25" t="s">
        <v>61</v>
      </c>
      <c r="Q29" s="26">
        <v>4.8819800854233124</v>
      </c>
      <c r="R29" s="26" t="s">
        <v>80</v>
      </c>
      <c r="S29" s="26" t="s">
        <v>126</v>
      </c>
      <c r="T29" s="25">
        <v>61386.110873402991</v>
      </c>
      <c r="U29" s="25">
        <v>1580</v>
      </c>
      <c r="V29" s="25">
        <v>864.5</v>
      </c>
      <c r="W29" s="26" t="s">
        <v>62</v>
      </c>
      <c r="X29" s="25">
        <v>10907.379190746156</v>
      </c>
      <c r="Y29" s="26" t="s">
        <v>62</v>
      </c>
      <c r="Z29" s="25">
        <v>1673.5968750000002</v>
      </c>
      <c r="AA29" s="26" t="s">
        <v>63</v>
      </c>
      <c r="AB29" s="26" t="s">
        <v>62</v>
      </c>
      <c r="AC29" s="26" t="s">
        <v>62</v>
      </c>
      <c r="AD29" s="25">
        <v>16226.533333333333</v>
      </c>
      <c r="AE29" s="25"/>
      <c r="AF29" s="26" t="s">
        <v>64</v>
      </c>
      <c r="AG29" s="26" t="s">
        <v>65</v>
      </c>
      <c r="AH29" s="26" t="s">
        <v>66</v>
      </c>
      <c r="AI29" s="26" t="s">
        <v>67</v>
      </c>
      <c r="AJ29" s="26" t="s">
        <v>67</v>
      </c>
      <c r="AK29" s="26" t="s">
        <v>68</v>
      </c>
      <c r="AL29" s="26" t="s">
        <v>69</v>
      </c>
      <c r="AM29" s="26" t="s">
        <v>70</v>
      </c>
      <c r="AN29" s="26" t="s">
        <v>69</v>
      </c>
      <c r="AO29" s="26" t="s">
        <v>70</v>
      </c>
      <c r="AP29" s="26" t="s">
        <v>69</v>
      </c>
      <c r="AQ29" s="26" t="s">
        <v>70</v>
      </c>
      <c r="AR29" s="26" t="s">
        <v>65</v>
      </c>
      <c r="AS29" s="26" t="s">
        <v>66</v>
      </c>
      <c r="AT29" s="28" t="s">
        <v>69</v>
      </c>
      <c r="AU29" s="26" t="s">
        <v>69</v>
      </c>
      <c r="AV29" s="28" t="s">
        <v>71</v>
      </c>
      <c r="AW29" s="28" t="s">
        <v>65</v>
      </c>
      <c r="AX29" s="27" t="s">
        <v>68</v>
      </c>
      <c r="AY29" s="27">
        <v>0.44637048570110149</v>
      </c>
      <c r="AZ29" s="27" t="s">
        <v>66</v>
      </c>
      <c r="BA29" s="27" t="s">
        <v>72</v>
      </c>
      <c r="BB29" s="25">
        <v>247.82500000000002</v>
      </c>
    </row>
    <row r="30" spans="1:54" x14ac:dyDescent="0.45">
      <c r="A30" s="10">
        <v>9</v>
      </c>
      <c r="B30" s="11" t="s">
        <v>127</v>
      </c>
      <c r="C30" s="10" t="s">
        <v>125</v>
      </c>
      <c r="D30" s="12">
        <v>44019</v>
      </c>
      <c r="E30" s="21">
        <v>676861.26536392875</v>
      </c>
      <c r="F30" s="22">
        <v>87099.131161863537</v>
      </c>
      <c r="G30" s="23"/>
      <c r="H30" s="22">
        <v>16482.072357029068</v>
      </c>
      <c r="I30" s="22">
        <v>1307.9079795360462</v>
      </c>
      <c r="J30" s="22">
        <v>4372.7374208342626</v>
      </c>
      <c r="K30" s="32"/>
      <c r="L30" s="23">
        <v>34.32714285714286</v>
      </c>
      <c r="M30" s="22"/>
      <c r="N30" s="32"/>
      <c r="O30" s="23"/>
      <c r="P30" s="23"/>
      <c r="Q30" s="23"/>
      <c r="R30" s="23"/>
      <c r="S30" s="23"/>
      <c r="T30" s="22">
        <v>51042.052619047616</v>
      </c>
      <c r="U30" s="22">
        <v>1590.5669638951967</v>
      </c>
      <c r="V30" s="22">
        <v>982.36588348100986</v>
      </c>
      <c r="W30" s="23"/>
      <c r="X30" s="22">
        <v>3005.875</v>
      </c>
      <c r="Y30" s="23"/>
      <c r="Z30" s="22">
        <v>1009.3925</v>
      </c>
      <c r="AA30" s="23"/>
      <c r="AB30" s="23"/>
      <c r="AC30" s="23">
        <v>90.857142857142861</v>
      </c>
      <c r="AD30" s="22">
        <v>11900.647199999999</v>
      </c>
      <c r="AE30" s="23">
        <v>162.47428571428571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2"/>
      <c r="AU30" s="23"/>
      <c r="AV30" s="22"/>
      <c r="AW30" s="22"/>
      <c r="AX30" s="23"/>
      <c r="AY30" s="32"/>
      <c r="AZ30" s="23"/>
      <c r="BA30" s="23"/>
      <c r="BB30" s="23">
        <v>64.217028571428571</v>
      </c>
    </row>
    <row r="31" spans="1:54" x14ac:dyDescent="0.45">
      <c r="A31" s="10">
        <v>10</v>
      </c>
      <c r="B31" s="11" t="s">
        <v>128</v>
      </c>
      <c r="C31" s="10" t="s">
        <v>129</v>
      </c>
      <c r="D31" s="12">
        <v>37127</v>
      </c>
      <c r="E31" s="24">
        <v>1208620</v>
      </c>
      <c r="F31" s="25">
        <v>343099.97763363906</v>
      </c>
      <c r="G31" s="25">
        <v>272.75787448905987</v>
      </c>
      <c r="H31" s="25">
        <v>15009.316770186333</v>
      </c>
      <c r="I31" s="25">
        <v>1676.4705882352939</v>
      </c>
      <c r="J31" s="25">
        <v>5215.8794552303689</v>
      </c>
      <c r="K31" s="26">
        <v>4.5405405405405403</v>
      </c>
      <c r="L31" s="25">
        <v>11.4</v>
      </c>
      <c r="M31" s="25">
        <v>301.13999088007296</v>
      </c>
      <c r="N31" s="26">
        <v>1.3353810718107186</v>
      </c>
      <c r="O31" s="26">
        <v>12.064747395284304</v>
      </c>
      <c r="P31" s="25" t="s">
        <v>61</v>
      </c>
      <c r="Q31" s="26">
        <v>36.649591864571676</v>
      </c>
      <c r="R31" s="26" t="s">
        <v>80</v>
      </c>
      <c r="S31" s="26">
        <v>10.67788679316596</v>
      </c>
      <c r="T31" s="25">
        <v>42449.441068989225</v>
      </c>
      <c r="U31" s="25">
        <v>1124</v>
      </c>
      <c r="V31" s="25">
        <v>845.4</v>
      </c>
      <c r="W31" s="26" t="s">
        <v>62</v>
      </c>
      <c r="X31" s="25">
        <v>18845.031045953496</v>
      </c>
      <c r="Y31" s="26" t="s">
        <v>62</v>
      </c>
      <c r="Z31" s="25">
        <v>6278.046875</v>
      </c>
      <c r="AA31" s="26" t="s">
        <v>63</v>
      </c>
      <c r="AB31" s="26" t="s">
        <v>62</v>
      </c>
      <c r="AC31" s="27">
        <v>0.94508911144109387</v>
      </c>
      <c r="AD31" s="25">
        <v>23899.203333333338</v>
      </c>
      <c r="AE31" s="25">
        <v>161.54423738221755</v>
      </c>
      <c r="AF31" s="26" t="s">
        <v>64</v>
      </c>
      <c r="AG31" s="26" t="s">
        <v>65</v>
      </c>
      <c r="AH31" s="26" t="s">
        <v>66</v>
      </c>
      <c r="AI31" s="26" t="s">
        <v>67</v>
      </c>
      <c r="AJ31" s="26" t="s">
        <v>67</v>
      </c>
      <c r="AK31" s="26" t="s">
        <v>68</v>
      </c>
      <c r="AL31" s="26" t="s">
        <v>69</v>
      </c>
      <c r="AM31" s="26" t="s">
        <v>70</v>
      </c>
      <c r="AN31" s="26" t="s">
        <v>69</v>
      </c>
      <c r="AO31" s="26" t="s">
        <v>70</v>
      </c>
      <c r="AP31" s="26" t="s">
        <v>69</v>
      </c>
      <c r="AQ31" s="26" t="s">
        <v>70</v>
      </c>
      <c r="AR31" s="26" t="s">
        <v>65</v>
      </c>
      <c r="AS31" s="26" t="s">
        <v>66</v>
      </c>
      <c r="AT31" s="28">
        <v>6.4662096482817497E-2</v>
      </c>
      <c r="AU31" s="26" t="s">
        <v>69</v>
      </c>
      <c r="AV31" s="28" t="s">
        <v>71</v>
      </c>
      <c r="AW31" s="28" t="s">
        <v>65</v>
      </c>
      <c r="AX31" s="27" t="s">
        <v>68</v>
      </c>
      <c r="AY31" s="26">
        <v>1.4184627386628081</v>
      </c>
      <c r="AZ31" s="27" t="s">
        <v>66</v>
      </c>
      <c r="BA31" s="27" t="s">
        <v>72</v>
      </c>
      <c r="BB31" s="25">
        <v>880.07500000000005</v>
      </c>
    </row>
    <row r="32" spans="1:54" x14ac:dyDescent="0.45">
      <c r="A32" s="10">
        <v>10</v>
      </c>
      <c r="B32" s="11" t="s">
        <v>130</v>
      </c>
      <c r="C32" s="10" t="s">
        <v>129</v>
      </c>
      <c r="D32" s="12">
        <v>40000</v>
      </c>
      <c r="E32" s="29">
        <v>1997556.2571255337</v>
      </c>
      <c r="F32" s="30">
        <v>361140.06021275697</v>
      </c>
      <c r="G32" s="30">
        <v>119.05641131410553</v>
      </c>
      <c r="H32" s="30">
        <v>17732.29292632268</v>
      </c>
      <c r="I32" s="30">
        <v>1331.7650907023276</v>
      </c>
      <c r="J32" s="30">
        <v>11849.888480883052</v>
      </c>
      <c r="K32" s="31"/>
      <c r="L32" s="31">
        <v>3.7046800000000002</v>
      </c>
      <c r="M32" s="30">
        <v>162.70750993076553</v>
      </c>
      <c r="N32" s="30"/>
      <c r="O32" s="30"/>
      <c r="P32" s="30"/>
      <c r="Q32" s="31">
        <v>7.694615384615382</v>
      </c>
      <c r="R32" s="31"/>
      <c r="S32" s="31">
        <v>8.4620657053221269</v>
      </c>
      <c r="T32" s="30">
        <v>24021.9401</v>
      </c>
      <c r="U32" s="30">
        <v>1362.1527825595967</v>
      </c>
      <c r="V32" s="30">
        <v>946.49872363166332</v>
      </c>
      <c r="W32" s="30"/>
      <c r="X32" s="30">
        <v>10120.208888888888</v>
      </c>
      <c r="Y32" s="30"/>
      <c r="Z32" s="30">
        <v>4671.1820784313732</v>
      </c>
      <c r="AA32" s="10"/>
      <c r="AB32" s="30"/>
      <c r="AC32" s="30">
        <v>462.99720769230765</v>
      </c>
      <c r="AD32" s="30">
        <v>21193.947047619044</v>
      </c>
      <c r="AE32" s="30">
        <v>252.80947368421053</v>
      </c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>
        <v>792.13588571428568</v>
      </c>
    </row>
    <row r="33" spans="1:54" x14ac:dyDescent="0.45">
      <c r="A33" s="10">
        <v>10</v>
      </c>
      <c r="B33" s="11" t="s">
        <v>131</v>
      </c>
      <c r="C33" s="10" t="s">
        <v>129</v>
      </c>
      <c r="D33" s="12">
        <v>40000</v>
      </c>
      <c r="E33" s="29">
        <v>1828033.0154022456</v>
      </c>
      <c r="F33" s="30">
        <v>404335.1740085379</v>
      </c>
      <c r="G33" s="30">
        <v>106.02328940195488</v>
      </c>
      <c r="H33" s="30">
        <v>24052.358753986053</v>
      </c>
      <c r="I33" s="30">
        <v>1415.308272035908</v>
      </c>
      <c r="J33" s="30">
        <v>21465.192152874879</v>
      </c>
      <c r="K33" s="31"/>
      <c r="L33" s="31">
        <v>22.914880000000004</v>
      </c>
      <c r="M33" s="30">
        <v>103.35411449529741</v>
      </c>
      <c r="N33" s="30"/>
      <c r="O33" s="30"/>
      <c r="P33" s="30"/>
      <c r="Q33" s="31">
        <v>3.9546153846153831</v>
      </c>
      <c r="R33" s="31"/>
      <c r="S33" s="31">
        <v>5.9218956817927157</v>
      </c>
      <c r="T33" s="30">
        <v>26663.740099999999</v>
      </c>
      <c r="U33" s="30">
        <v>1307.6170933579385</v>
      </c>
      <c r="V33" s="30">
        <v>864.63704214345159</v>
      </c>
      <c r="W33" s="30">
        <v>136.02246644600768</v>
      </c>
      <c r="X33" s="30">
        <v>5722.2088888888884</v>
      </c>
      <c r="Y33" s="30"/>
      <c r="Z33" s="30">
        <v>3023.2220784313722</v>
      </c>
      <c r="AA33" s="10"/>
      <c r="AB33" s="30"/>
      <c r="AC33" s="30"/>
      <c r="AD33" s="30">
        <v>13147.587047619047</v>
      </c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1">
        <v>43.435999999999993</v>
      </c>
      <c r="AU33" s="30"/>
      <c r="AV33" s="30"/>
      <c r="AW33" s="30"/>
      <c r="AX33" s="30"/>
      <c r="AY33" s="30"/>
      <c r="AZ33" s="30"/>
      <c r="BA33" s="30"/>
      <c r="BB33" s="30">
        <v>1009.8038857142858</v>
      </c>
    </row>
    <row r="34" spans="1:54" x14ac:dyDescent="0.45">
      <c r="A34" s="10">
        <v>10</v>
      </c>
      <c r="B34" s="11" t="s">
        <v>132</v>
      </c>
      <c r="C34" s="10" t="s">
        <v>129</v>
      </c>
      <c r="D34" s="12">
        <v>40000</v>
      </c>
      <c r="E34" s="29">
        <v>1583145.3445237202</v>
      </c>
      <c r="F34" s="30">
        <v>383825.4347615529</v>
      </c>
      <c r="G34" s="30">
        <v>109.29980747591716</v>
      </c>
      <c r="H34" s="30">
        <v>16017.112819700169</v>
      </c>
      <c r="I34" s="30">
        <v>4586.8041744393176</v>
      </c>
      <c r="J34" s="30">
        <v>10236.854370577519</v>
      </c>
      <c r="K34" s="31"/>
      <c r="L34" s="31">
        <v>7.8860799999999998</v>
      </c>
      <c r="M34" s="30">
        <v>1589.4967330215743</v>
      </c>
      <c r="N34" s="30"/>
      <c r="O34" s="30"/>
      <c r="P34" s="30"/>
      <c r="Q34" s="31"/>
      <c r="R34" s="31"/>
      <c r="S34" s="31">
        <v>21.795736293557422</v>
      </c>
      <c r="T34" s="30">
        <v>24317.740100000003</v>
      </c>
      <c r="U34" s="30">
        <v>710.65764102564106</v>
      </c>
      <c r="V34" s="30">
        <v>494.50346153846158</v>
      </c>
      <c r="W34" s="30">
        <v>121.72244688644687</v>
      </c>
      <c r="X34" s="30">
        <v>17030.208888888887</v>
      </c>
      <c r="Y34" s="30"/>
      <c r="Z34" s="30">
        <v>22589.582078431376</v>
      </c>
      <c r="AA34" s="10"/>
      <c r="AB34" s="30"/>
      <c r="AC34" s="30"/>
      <c r="AD34" s="30">
        <v>10212.087047619047</v>
      </c>
      <c r="AE34" s="30">
        <v>266.20947368421048</v>
      </c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>
        <v>118.886</v>
      </c>
      <c r="AU34" s="30"/>
      <c r="AV34" s="30"/>
      <c r="AW34" s="30"/>
      <c r="AX34" s="30"/>
      <c r="AY34" s="30"/>
      <c r="AZ34" s="30"/>
      <c r="BA34" s="30"/>
      <c r="BB34" s="30">
        <v>1184.0198857142857</v>
      </c>
    </row>
    <row r="35" spans="1:54" x14ac:dyDescent="0.45">
      <c r="A35" s="10">
        <v>10</v>
      </c>
      <c r="B35" s="11" t="s">
        <v>133</v>
      </c>
      <c r="C35" s="20" t="s">
        <v>129</v>
      </c>
      <c r="D35" s="12">
        <v>44019</v>
      </c>
      <c r="E35" s="21">
        <v>1158089.1408707346</v>
      </c>
      <c r="F35" s="22">
        <v>358080.54833868495</v>
      </c>
      <c r="G35" s="23">
        <v>37.542857142857144</v>
      </c>
      <c r="H35" s="22">
        <v>8759.494839886409</v>
      </c>
      <c r="I35" s="22">
        <v>1530.8016335293496</v>
      </c>
      <c r="J35" s="22">
        <v>15172.848844620534</v>
      </c>
      <c r="K35" s="23">
        <v>15.438618785282738</v>
      </c>
      <c r="L35" s="23">
        <v>4.677142857142857</v>
      </c>
      <c r="M35" s="22"/>
      <c r="N35" s="23"/>
      <c r="O35" s="23">
        <v>7.3003395211767312</v>
      </c>
      <c r="P35" s="23"/>
      <c r="Q35" s="23"/>
      <c r="R35" s="23"/>
      <c r="S35" s="23">
        <v>26.245313880709922</v>
      </c>
      <c r="T35" s="22">
        <v>32752.052619047616</v>
      </c>
      <c r="U35" s="22">
        <v>779.7790753785988</v>
      </c>
      <c r="V35" s="22">
        <v>530.05357142857156</v>
      </c>
      <c r="W35" s="22">
        <v>120.70059784632573</v>
      </c>
      <c r="X35" s="22">
        <v>32300.875</v>
      </c>
      <c r="Y35" s="23">
        <v>76.621428571428567</v>
      </c>
      <c r="Z35" s="22">
        <v>45772.04250000001</v>
      </c>
      <c r="AA35" s="22"/>
      <c r="AB35" s="22"/>
      <c r="AC35" s="22">
        <v>1853.3771428571431</v>
      </c>
      <c r="AD35" s="22">
        <v>13212.087199999998</v>
      </c>
      <c r="AE35" s="22">
        <v>362.21428571428578</v>
      </c>
      <c r="AF35" s="22"/>
      <c r="AG35" s="23"/>
      <c r="AH35" s="23"/>
      <c r="AI35" s="23"/>
      <c r="AJ35" s="23"/>
      <c r="AK35" s="23"/>
      <c r="AL35" s="23"/>
      <c r="AM35" s="23"/>
      <c r="AN35" s="23">
        <v>14.13142857142857</v>
      </c>
      <c r="AO35" s="23"/>
      <c r="AP35" s="23">
        <v>13.002857142857142</v>
      </c>
      <c r="AQ35" s="23"/>
      <c r="AR35" s="23">
        <v>18.814285714285713</v>
      </c>
      <c r="AS35" s="23"/>
      <c r="AT35" s="22">
        <v>342.46000000000004</v>
      </c>
      <c r="AU35" s="23"/>
      <c r="AV35" s="22"/>
      <c r="AW35" s="22"/>
      <c r="AX35" s="23"/>
      <c r="AY35" s="32"/>
      <c r="AZ35" s="23"/>
      <c r="BA35" s="23"/>
      <c r="BB35" s="22">
        <v>1991.0874285714285</v>
      </c>
    </row>
    <row r="36" spans="1:54" x14ac:dyDescent="0.45">
      <c r="A36" s="10">
        <v>11</v>
      </c>
      <c r="B36" s="11" t="s">
        <v>134</v>
      </c>
      <c r="C36" s="10" t="s">
        <v>135</v>
      </c>
      <c r="D36" s="12">
        <v>39996</v>
      </c>
      <c r="E36" s="29">
        <v>1968554.2164278494</v>
      </c>
      <c r="F36" s="30">
        <v>727141.24900446145</v>
      </c>
      <c r="G36" s="30"/>
      <c r="H36" s="30">
        <v>9645.0274830804265</v>
      </c>
      <c r="I36" s="30"/>
      <c r="J36" s="30">
        <v>7967.1362311843714</v>
      </c>
      <c r="K36" s="31">
        <v>14.41766482343902</v>
      </c>
      <c r="L36" s="31">
        <v>10.520159999999999</v>
      </c>
      <c r="M36" s="30">
        <v>458.11307105892837</v>
      </c>
      <c r="N36" s="30"/>
      <c r="O36" s="30"/>
      <c r="P36" s="31"/>
      <c r="Q36" s="31">
        <v>28.989230769230762</v>
      </c>
      <c r="R36" s="31">
        <v>14.8</v>
      </c>
      <c r="S36" s="31">
        <v>52.574434497859563</v>
      </c>
      <c r="T36" s="30">
        <v>10369.160200000002</v>
      </c>
      <c r="U36" s="30">
        <v>379.315282051282</v>
      </c>
      <c r="V36" s="30">
        <v>926.80692307692311</v>
      </c>
      <c r="W36" s="30">
        <v>364.73917948717946</v>
      </c>
      <c r="X36" s="30">
        <v>81485.650666666668</v>
      </c>
      <c r="Y36" s="30"/>
      <c r="Z36" s="30">
        <v>17358.604156862744</v>
      </c>
      <c r="AA36" s="10"/>
      <c r="AB36" s="30">
        <v>3542.9750000000004</v>
      </c>
      <c r="AC36" s="30">
        <v>3088.202415384616</v>
      </c>
      <c r="AD36" s="30">
        <v>33781.214095238094</v>
      </c>
      <c r="AE36" s="30">
        <v>446.01894736842104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>
        <v>817.73199999999997</v>
      </c>
      <c r="AU36" s="30"/>
      <c r="AV36" s="30"/>
      <c r="AW36" s="30"/>
      <c r="AX36" s="31"/>
      <c r="AY36" s="31">
        <v>2.3267874999999991</v>
      </c>
      <c r="AZ36" s="31">
        <v>70.792407692307677</v>
      </c>
      <c r="BA36" s="30"/>
      <c r="BB36" s="30">
        <v>1011.0317714285715</v>
      </c>
    </row>
    <row r="37" spans="1:54" x14ac:dyDescent="0.45">
      <c r="A37" s="10">
        <v>11</v>
      </c>
      <c r="B37" s="11" t="s">
        <v>136</v>
      </c>
      <c r="C37" s="10" t="s">
        <v>135</v>
      </c>
      <c r="D37" s="12">
        <v>37127</v>
      </c>
      <c r="E37" s="24">
        <v>851660</v>
      </c>
      <c r="F37" s="25">
        <v>283426.52650413779</v>
      </c>
      <c r="G37" s="25">
        <v>275.45082952632839</v>
      </c>
      <c r="H37" s="25">
        <v>6843.1677018633527</v>
      </c>
      <c r="I37" s="25">
        <v>626.65066026410557</v>
      </c>
      <c r="J37" s="25">
        <v>592.08924949290076</v>
      </c>
      <c r="K37" s="26">
        <v>10.715675675675675</v>
      </c>
      <c r="L37" s="25">
        <v>39.9</v>
      </c>
      <c r="M37" s="25">
        <v>500.77519379844961</v>
      </c>
      <c r="N37" s="26">
        <v>1.0853266085648734</v>
      </c>
      <c r="O37" s="26">
        <v>8.1945491241010426</v>
      </c>
      <c r="P37" s="26">
        <v>8.859776364269992</v>
      </c>
      <c r="Q37" s="26">
        <v>3.2834236375080321</v>
      </c>
      <c r="R37" s="26">
        <v>2.4872369184824192</v>
      </c>
      <c r="S37" s="26" t="s">
        <v>61</v>
      </c>
      <c r="T37" s="25">
        <v>45094.596736109124</v>
      </c>
      <c r="U37" s="25">
        <v>1841</v>
      </c>
      <c r="V37" s="25">
        <v>961.8</v>
      </c>
      <c r="W37" s="26" t="s">
        <v>62</v>
      </c>
      <c r="X37" s="25">
        <v>35958.855532219619</v>
      </c>
      <c r="Y37" s="26" t="s">
        <v>62</v>
      </c>
      <c r="Z37" s="25">
        <v>1461.096875</v>
      </c>
      <c r="AA37" s="26" t="s">
        <v>63</v>
      </c>
      <c r="AB37" s="26">
        <v>1.1292940581676911</v>
      </c>
      <c r="AC37" s="27">
        <v>0.53068793119398938</v>
      </c>
      <c r="AD37" s="25">
        <v>11625.813333333334</v>
      </c>
      <c r="AE37" s="25">
        <v>309.24018066697533</v>
      </c>
      <c r="AF37" s="26" t="s">
        <v>64</v>
      </c>
      <c r="AG37" s="26" t="s">
        <v>65</v>
      </c>
      <c r="AH37" s="26" t="s">
        <v>66</v>
      </c>
      <c r="AI37" s="26" t="s">
        <v>67</v>
      </c>
      <c r="AJ37" s="26" t="s">
        <v>67</v>
      </c>
      <c r="AK37" s="26" t="s">
        <v>68</v>
      </c>
      <c r="AL37" s="26" t="s">
        <v>69</v>
      </c>
      <c r="AM37" s="26" t="s">
        <v>70</v>
      </c>
      <c r="AN37" s="26" t="s">
        <v>69</v>
      </c>
      <c r="AO37" s="26" t="s">
        <v>70</v>
      </c>
      <c r="AP37" s="26" t="s">
        <v>69</v>
      </c>
      <c r="AQ37" s="26" t="s">
        <v>70</v>
      </c>
      <c r="AR37" s="26" t="s">
        <v>65</v>
      </c>
      <c r="AS37" s="26" t="s">
        <v>66</v>
      </c>
      <c r="AT37" s="27">
        <v>0.24878152940164025</v>
      </c>
      <c r="AU37" s="26" t="s">
        <v>69</v>
      </c>
      <c r="AV37" s="28" t="s">
        <v>71</v>
      </c>
      <c r="AW37" s="28" t="s">
        <v>65</v>
      </c>
      <c r="AX37" s="27" t="s">
        <v>68</v>
      </c>
      <c r="AY37" s="27" t="s">
        <v>62</v>
      </c>
      <c r="AZ37" s="27" t="s">
        <v>66</v>
      </c>
      <c r="BA37" s="27" t="s">
        <v>72</v>
      </c>
      <c r="BB37" s="25">
        <v>79.975000000000009</v>
      </c>
    </row>
    <row r="38" spans="1:54" x14ac:dyDescent="0.45">
      <c r="A38" s="10">
        <v>11</v>
      </c>
      <c r="B38" s="11" t="s">
        <v>137</v>
      </c>
      <c r="C38" s="20" t="s">
        <v>135</v>
      </c>
      <c r="D38" s="12">
        <v>44019</v>
      </c>
      <c r="E38" s="21">
        <v>1152837.4413153531</v>
      </c>
      <c r="F38" s="22">
        <v>589969.24609995435</v>
      </c>
      <c r="G38" s="23">
        <v>48.662857142857135</v>
      </c>
      <c r="H38" s="22">
        <v>12829.035162653245</v>
      </c>
      <c r="I38" s="22">
        <v>570.82600494570374</v>
      </c>
      <c r="J38" s="22"/>
      <c r="K38" s="23">
        <v>8.364185246952152</v>
      </c>
      <c r="L38" s="23">
        <v>8.4971428571428564</v>
      </c>
      <c r="M38" s="22">
        <v>640.98057657336062</v>
      </c>
      <c r="N38" s="23"/>
      <c r="O38" s="23"/>
      <c r="P38" s="23"/>
      <c r="Q38" s="23"/>
      <c r="R38" s="23">
        <v>29.155714285714286</v>
      </c>
      <c r="S38" s="23">
        <v>16.950522809426825</v>
      </c>
      <c r="T38" s="22">
        <v>10932.052619047619</v>
      </c>
      <c r="U38" s="22">
        <v>438.98571428571427</v>
      </c>
      <c r="V38" s="22">
        <v>1009.0159867737063</v>
      </c>
      <c r="W38" s="22"/>
      <c r="X38" s="22">
        <v>62060.875</v>
      </c>
      <c r="Y38" s="22">
        <v>287.20142857142855</v>
      </c>
      <c r="Z38" s="22">
        <v>15758.042500000001</v>
      </c>
      <c r="AA38" s="22"/>
      <c r="AB38" s="22"/>
      <c r="AC38" s="22"/>
      <c r="AD38" s="22">
        <v>30147.447200000002</v>
      </c>
      <c r="AE38" s="22">
        <v>228.01428571428573</v>
      </c>
      <c r="AF38" s="22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2">
        <v>588.46</v>
      </c>
      <c r="AU38" s="23"/>
      <c r="AV38" s="22"/>
      <c r="AW38" s="22"/>
      <c r="AX38" s="23"/>
      <c r="AY38" s="32"/>
      <c r="AZ38" s="23"/>
      <c r="BA38" s="23"/>
      <c r="BB38" s="23">
        <v>76.905028571428574</v>
      </c>
    </row>
    <row r="39" spans="1:54" x14ac:dyDescent="0.45">
      <c r="A39" s="10">
        <v>12</v>
      </c>
      <c r="B39" s="11" t="s">
        <v>138</v>
      </c>
      <c r="C39" s="10" t="s">
        <v>139</v>
      </c>
      <c r="D39" s="12">
        <v>40000</v>
      </c>
      <c r="E39" s="29">
        <v>1089482.8968797089</v>
      </c>
      <c r="F39" s="30">
        <v>134213.4765997917</v>
      </c>
      <c r="G39" s="30"/>
      <c r="H39" s="30">
        <v>3913.0050796418327</v>
      </c>
      <c r="I39" s="30"/>
      <c r="J39" s="30">
        <v>20448.286089572477</v>
      </c>
      <c r="K39" s="31">
        <v>20.601860713604548</v>
      </c>
      <c r="L39" s="31">
        <v>15.703480000000001</v>
      </c>
      <c r="M39" s="30">
        <v>566.29930528779039</v>
      </c>
      <c r="N39" s="30"/>
      <c r="O39" s="30"/>
      <c r="P39" s="30"/>
      <c r="Q39" s="31"/>
      <c r="R39" s="31"/>
      <c r="S39" s="31">
        <v>32.755370928851548</v>
      </c>
      <c r="T39" s="30">
        <v>70554.340100000001</v>
      </c>
      <c r="U39" s="30">
        <v>2449.4306257179041</v>
      </c>
      <c r="V39" s="30">
        <v>1432.6080213255195</v>
      </c>
      <c r="W39" s="30">
        <v>240.66341171886606</v>
      </c>
      <c r="X39" s="30">
        <v>54902.825333333327</v>
      </c>
      <c r="Y39" s="30">
        <v>124.90461538461538</v>
      </c>
      <c r="Z39" s="30">
        <v>51802.782078431374</v>
      </c>
      <c r="AA39" s="10"/>
      <c r="AB39" s="30">
        <v>428.1875</v>
      </c>
      <c r="AC39" s="30">
        <v>2630.8612076923077</v>
      </c>
      <c r="AD39" s="30">
        <v>3595.3670476190478</v>
      </c>
      <c r="AE39" s="31">
        <v>76.509473684210548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>
        <v>1050.9659999999999</v>
      </c>
      <c r="AU39" s="30"/>
      <c r="AV39" s="30"/>
      <c r="AW39" s="30">
        <v>24.576495726495725</v>
      </c>
      <c r="AX39" s="30"/>
      <c r="AY39" s="30"/>
      <c r="AZ39" s="30"/>
      <c r="BA39" s="30"/>
      <c r="BB39" s="30">
        <v>4252.3838857142855</v>
      </c>
    </row>
    <row r="40" spans="1:54" x14ac:dyDescent="0.45">
      <c r="A40" s="10">
        <v>12</v>
      </c>
      <c r="B40" s="11" t="s">
        <v>140</v>
      </c>
      <c r="C40" s="10" t="s">
        <v>139</v>
      </c>
      <c r="D40" s="12">
        <v>37128</v>
      </c>
      <c r="E40" s="24">
        <v>572591</v>
      </c>
      <c r="F40" s="25">
        <v>90360.09841198838</v>
      </c>
      <c r="G40" s="25">
        <v>334.79201731185384</v>
      </c>
      <c r="H40" s="25">
        <v>7465.5279503105576</v>
      </c>
      <c r="I40" s="25">
        <v>263.89186023645442</v>
      </c>
      <c r="J40" s="25">
        <v>15725.876557519563</v>
      </c>
      <c r="K40" s="26">
        <v>15.710270270270271</v>
      </c>
      <c r="L40" s="25">
        <v>137.37</v>
      </c>
      <c r="M40" s="25">
        <v>376.56178750569995</v>
      </c>
      <c r="N40" s="26">
        <v>0.81993167207526585</v>
      </c>
      <c r="O40" s="26">
        <v>9.7348029877896263</v>
      </c>
      <c r="P40" s="25" t="s">
        <v>80</v>
      </c>
      <c r="Q40" s="26">
        <v>23.541599904026139</v>
      </c>
      <c r="R40" s="25" t="s">
        <v>61</v>
      </c>
      <c r="S40" s="25" t="s">
        <v>141</v>
      </c>
      <c r="T40" s="25">
        <v>76895.081977604714</v>
      </c>
      <c r="U40" s="25">
        <v>1877</v>
      </c>
      <c r="V40" s="25">
        <v>1043</v>
      </c>
      <c r="W40" s="26" t="s">
        <v>82</v>
      </c>
      <c r="X40" s="25">
        <v>69088.571337057932</v>
      </c>
      <c r="Y40" s="26" t="s">
        <v>64</v>
      </c>
      <c r="Z40" s="25">
        <v>21152.993749999998</v>
      </c>
      <c r="AA40" s="26" t="s">
        <v>82</v>
      </c>
      <c r="AB40" s="26" t="s">
        <v>83</v>
      </c>
      <c r="AC40" s="26" t="s">
        <v>64</v>
      </c>
      <c r="AD40" s="25">
        <v>5223.4066666666658</v>
      </c>
      <c r="AE40" s="25"/>
      <c r="AF40" s="27" t="s">
        <v>111</v>
      </c>
      <c r="AG40" s="27" t="s">
        <v>67</v>
      </c>
      <c r="AH40" s="27" t="s">
        <v>65</v>
      </c>
      <c r="AI40" s="27" t="s">
        <v>84</v>
      </c>
      <c r="AJ40" s="27" t="s">
        <v>85</v>
      </c>
      <c r="AK40" s="27" t="s">
        <v>86</v>
      </c>
      <c r="AL40" s="27" t="s">
        <v>87</v>
      </c>
      <c r="AM40" s="27" t="s">
        <v>68</v>
      </c>
      <c r="AN40" s="27" t="s">
        <v>88</v>
      </c>
      <c r="AO40" s="27" t="s">
        <v>68</v>
      </c>
      <c r="AP40" s="27" t="s">
        <v>67</v>
      </c>
      <c r="AQ40" s="27" t="s">
        <v>68</v>
      </c>
      <c r="AR40" s="27" t="s">
        <v>88</v>
      </c>
      <c r="AS40" s="27" t="s">
        <v>65</v>
      </c>
      <c r="AT40" s="27">
        <v>0.44905996052516484</v>
      </c>
      <c r="AU40" s="27" t="s">
        <v>63</v>
      </c>
      <c r="AV40" s="28" t="s">
        <v>64</v>
      </c>
      <c r="AW40" s="28" t="s">
        <v>63</v>
      </c>
      <c r="AX40" s="27" t="s">
        <v>67</v>
      </c>
      <c r="AY40" s="26">
        <v>4.5567705036810917</v>
      </c>
      <c r="AZ40" s="26" t="s">
        <v>69</v>
      </c>
      <c r="BA40" s="27" t="s">
        <v>102</v>
      </c>
      <c r="BB40" s="25">
        <v>3331.55</v>
      </c>
    </row>
    <row r="41" spans="1:54" x14ac:dyDescent="0.45">
      <c r="A41" s="10">
        <v>12</v>
      </c>
      <c r="B41" s="11" t="s">
        <v>142</v>
      </c>
      <c r="C41" s="20" t="s">
        <v>139</v>
      </c>
      <c r="D41" s="12">
        <v>44022</v>
      </c>
      <c r="E41" s="21">
        <v>926344.1045639175</v>
      </c>
      <c r="F41" s="22">
        <v>96289.093223462725</v>
      </c>
      <c r="G41" s="23"/>
      <c r="H41" s="22">
        <v>10730.265740078037</v>
      </c>
      <c r="I41" s="22">
        <v>822.22604233832601</v>
      </c>
      <c r="J41" s="22">
        <v>8249.7004960395898</v>
      </c>
      <c r="K41" s="23">
        <v>9.9598560634110189</v>
      </c>
      <c r="L41" s="23">
        <v>30.774285714285718</v>
      </c>
      <c r="M41" s="22">
        <v>405.65476194335315</v>
      </c>
      <c r="N41" s="23"/>
      <c r="O41" s="23"/>
      <c r="P41" s="23"/>
      <c r="Q41" s="23"/>
      <c r="R41" s="23"/>
      <c r="S41" s="23">
        <v>22.69715858441559</v>
      </c>
      <c r="T41" s="22">
        <v>67314.105238095231</v>
      </c>
      <c r="U41" s="22">
        <v>2785.9510544707146</v>
      </c>
      <c r="V41" s="22">
        <v>2505.8786325711544</v>
      </c>
      <c r="W41" s="23">
        <v>107.28139844369386</v>
      </c>
      <c r="X41" s="22">
        <v>12072.447727272727</v>
      </c>
      <c r="Y41" s="23"/>
      <c r="Z41" s="22">
        <v>13382.084999999999</v>
      </c>
      <c r="AA41" s="23"/>
      <c r="AB41" s="23"/>
      <c r="AC41" s="22">
        <v>1945.28</v>
      </c>
      <c r="AD41" s="22">
        <v>5840.4944000000005</v>
      </c>
      <c r="AE41" s="23">
        <v>58.348571428571432</v>
      </c>
      <c r="AF41" s="23"/>
      <c r="AG41" s="22">
        <v>118.97142857142858</v>
      </c>
      <c r="AH41" s="23"/>
      <c r="AI41" s="23">
        <v>114.80000000000001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>
        <v>118.84285714285716</v>
      </c>
      <c r="AU41" s="23"/>
      <c r="AV41" s="23"/>
      <c r="AW41" s="23"/>
      <c r="AX41" s="23"/>
      <c r="AY41" s="32"/>
      <c r="AZ41" s="23"/>
      <c r="BA41" s="23">
        <v>47.973485714285701</v>
      </c>
      <c r="BB41" s="22">
        <v>1120.5108571428573</v>
      </c>
    </row>
    <row r="42" spans="1:54" x14ac:dyDescent="0.45">
      <c r="A42" s="10">
        <v>13</v>
      </c>
      <c r="B42" s="11" t="s">
        <v>143</v>
      </c>
      <c r="C42" s="10" t="s">
        <v>144</v>
      </c>
      <c r="D42" s="12">
        <v>37128</v>
      </c>
      <c r="E42" s="24">
        <v>35236.441048311164</v>
      </c>
      <c r="F42" s="25">
        <v>1491.3889510176696</v>
      </c>
      <c r="G42" s="25">
        <v>431.83457561913917</v>
      </c>
      <c r="H42" s="25">
        <v>12698.757763975154</v>
      </c>
      <c r="I42" s="25">
        <v>584.24369747899152</v>
      </c>
      <c r="J42" s="25">
        <v>20220.226021443064</v>
      </c>
      <c r="K42" s="26">
        <v>3.99351351351351</v>
      </c>
      <c r="L42" s="25">
        <v>2409.1999999999998</v>
      </c>
      <c r="M42" s="25">
        <v>5683.5385316917464</v>
      </c>
      <c r="N42" s="26">
        <v>8.6797157512809999</v>
      </c>
      <c r="O42" s="26">
        <v>19.191890753428222</v>
      </c>
      <c r="P42" s="26">
        <v>3.8333686823796569</v>
      </c>
      <c r="Q42" s="25">
        <v>225.18370613591799</v>
      </c>
      <c r="R42" s="26" t="s">
        <v>80</v>
      </c>
      <c r="S42" s="26">
        <v>19.637684517459043</v>
      </c>
      <c r="T42" s="25">
        <v>389.89360184841826</v>
      </c>
      <c r="U42" s="25">
        <v>371.6</v>
      </c>
      <c r="V42" s="25">
        <v>220.3</v>
      </c>
      <c r="W42" s="26" t="s">
        <v>62</v>
      </c>
      <c r="X42" s="25">
        <v>940.52995465506285</v>
      </c>
      <c r="Y42" s="27" t="s">
        <v>62</v>
      </c>
      <c r="Z42" s="25">
        <v>2990.2468749999998</v>
      </c>
      <c r="AA42" s="26" t="s">
        <v>63</v>
      </c>
      <c r="AB42" s="26">
        <v>1.66984076299954</v>
      </c>
      <c r="AC42" s="27">
        <v>0.84304437636523022</v>
      </c>
      <c r="AD42" s="25">
        <v>4802.6783333333333</v>
      </c>
      <c r="AE42" s="25"/>
      <c r="AF42" s="27">
        <v>0.24309565564537977</v>
      </c>
      <c r="AG42" s="27">
        <v>0.33372144863676301</v>
      </c>
      <c r="AH42" s="28">
        <v>2.1946263384246018E-2</v>
      </c>
      <c r="AI42" s="27" t="s">
        <v>67</v>
      </c>
      <c r="AJ42" s="27" t="s">
        <v>67</v>
      </c>
      <c r="AK42" s="37" t="s">
        <v>68</v>
      </c>
      <c r="AL42" s="27" t="s">
        <v>69</v>
      </c>
      <c r="AM42" s="27" t="s">
        <v>70</v>
      </c>
      <c r="AN42" s="27" t="s">
        <v>69</v>
      </c>
      <c r="AO42" s="27" t="s">
        <v>70</v>
      </c>
      <c r="AP42" s="28" t="s">
        <v>69</v>
      </c>
      <c r="AQ42" s="27" t="s">
        <v>70</v>
      </c>
      <c r="AR42" s="28" t="s">
        <v>65</v>
      </c>
      <c r="AS42" s="27" t="s">
        <v>66</v>
      </c>
      <c r="AT42" s="28" t="s">
        <v>69</v>
      </c>
      <c r="AU42" s="27" t="s">
        <v>69</v>
      </c>
      <c r="AV42" s="27">
        <v>0.26334554639310259</v>
      </c>
      <c r="AW42" s="28" t="s">
        <v>65</v>
      </c>
      <c r="AX42" s="27" t="s">
        <v>68</v>
      </c>
      <c r="AY42" s="27">
        <v>0.77272985942971006</v>
      </c>
      <c r="AZ42" s="27" t="s">
        <v>66</v>
      </c>
      <c r="BA42" s="27" t="s">
        <v>72</v>
      </c>
      <c r="BB42" s="25">
        <v>307.22500000000002</v>
      </c>
    </row>
    <row r="43" spans="1:54" x14ac:dyDescent="0.45">
      <c r="A43" s="10">
        <v>13</v>
      </c>
      <c r="B43" s="11" t="s">
        <v>145</v>
      </c>
      <c r="C43" s="10" t="s">
        <v>144</v>
      </c>
      <c r="D43" s="12">
        <v>40000</v>
      </c>
      <c r="E43" s="29">
        <v>22556.450802815827</v>
      </c>
      <c r="F43" s="30">
        <v>621.6865123171026</v>
      </c>
      <c r="G43" s="31">
        <v>57.311352173913043</v>
      </c>
      <c r="H43" s="30">
        <v>9669.9514827255152</v>
      </c>
      <c r="I43" s="30">
        <v>654.64005322040612</v>
      </c>
      <c r="J43" s="30">
        <v>8952.3748993686713</v>
      </c>
      <c r="K43" s="31">
        <v>4.6600235083447998</v>
      </c>
      <c r="L43" s="30">
        <v>1583.8259427858154</v>
      </c>
      <c r="M43" s="30">
        <v>4590.4907753875486</v>
      </c>
      <c r="N43" s="31">
        <v>15.425824559834975</v>
      </c>
      <c r="O43" s="31">
        <v>18.845302474450087</v>
      </c>
      <c r="P43" s="31">
        <v>2.523076923076923</v>
      </c>
      <c r="Q43" s="31">
        <v>67.609461538461531</v>
      </c>
      <c r="R43" s="30"/>
      <c r="S43" s="31">
        <v>12.618655450532213</v>
      </c>
      <c r="T43" s="30">
        <v>397.69001000000003</v>
      </c>
      <c r="U43" s="30">
        <v>251.66465305737509</v>
      </c>
      <c r="V43" s="31">
        <v>99.474951912114875</v>
      </c>
      <c r="W43" s="31">
        <v>81.706284368830012</v>
      </c>
      <c r="X43" s="30">
        <v>558.62088888888889</v>
      </c>
      <c r="Y43" s="31">
        <v>31.944461538461535</v>
      </c>
      <c r="Z43" s="30">
        <v>1445.0422078431375</v>
      </c>
      <c r="AA43" s="10"/>
      <c r="AB43" s="30">
        <v>1037.6487500000001</v>
      </c>
      <c r="AC43" s="30">
        <v>363.17712076923078</v>
      </c>
      <c r="AD43" s="30">
        <v>5283.5547047619048</v>
      </c>
      <c r="AE43" s="30">
        <v>637.3409473684211</v>
      </c>
      <c r="AF43" s="31">
        <v>53.931706949848802</v>
      </c>
      <c r="AG43" s="30">
        <v>100.58281818181818</v>
      </c>
      <c r="AH43" s="31">
        <v>13.774521739130435</v>
      </c>
      <c r="AI43" s="31">
        <v>79.086352272727282</v>
      </c>
      <c r="AJ43" s="31">
        <v>16.077961538461537</v>
      </c>
      <c r="AK43" s="31">
        <v>3.3079999999999998</v>
      </c>
      <c r="AL43" s="31">
        <v>17.004807692307601</v>
      </c>
      <c r="AM43" s="31">
        <v>1.9138461538461538</v>
      </c>
      <c r="AN43" s="31">
        <v>12.073316666666667</v>
      </c>
      <c r="AO43" s="31">
        <v>2.5196799999999997</v>
      </c>
      <c r="AP43" s="31">
        <v>5.2639599999999991</v>
      </c>
      <c r="AQ43" s="31">
        <v>1.2888000000000002</v>
      </c>
      <c r="AR43" s="31">
        <v>5.3190747826086957</v>
      </c>
      <c r="AS43" s="31">
        <v>1.1733600000000002</v>
      </c>
      <c r="AT43" s="31">
        <v>17.9876</v>
      </c>
      <c r="AU43" s="31">
        <v>11.122</v>
      </c>
      <c r="AV43" s="30">
        <v>158.76811538461538</v>
      </c>
      <c r="AW43" s="31">
        <v>2.4306495726495729</v>
      </c>
      <c r="AX43" s="31">
        <v>8.3427564182194622</v>
      </c>
      <c r="AY43" s="33">
        <v>0.83949937499999994</v>
      </c>
      <c r="AZ43" s="30"/>
      <c r="BA43" s="31">
        <v>17.930692307692308</v>
      </c>
      <c r="BB43" s="31">
        <v>55.26398857142857</v>
      </c>
    </row>
    <row r="44" spans="1:54" x14ac:dyDescent="0.45">
      <c r="A44" s="10">
        <v>13</v>
      </c>
      <c r="B44" s="11" t="s">
        <v>146</v>
      </c>
      <c r="C44" s="20" t="s">
        <v>144</v>
      </c>
      <c r="D44" s="12">
        <v>44020</v>
      </c>
      <c r="E44" s="21">
        <v>23524.180752238262</v>
      </c>
      <c r="F44" s="23">
        <v>202.59450974421739</v>
      </c>
      <c r="G44" s="23">
        <v>77.45814285714286</v>
      </c>
      <c r="H44" s="22">
        <v>12084.117524947011</v>
      </c>
      <c r="I44" s="22">
        <v>422.50800560018911</v>
      </c>
      <c r="J44" s="22">
        <v>6621.0486430287765</v>
      </c>
      <c r="K44" s="23">
        <v>3.185766360223798</v>
      </c>
      <c r="L44" s="22">
        <v>2067.9656972596767</v>
      </c>
      <c r="M44" s="22">
        <v>5698.112150353888</v>
      </c>
      <c r="N44" s="23">
        <v>27.337375694130824</v>
      </c>
      <c r="O44" s="23">
        <v>12.061017954827156</v>
      </c>
      <c r="P44" s="23">
        <v>0.99374999999999991</v>
      </c>
      <c r="Q44" s="23">
        <v>13.858642857142856</v>
      </c>
      <c r="R44" s="32" t="s">
        <v>147</v>
      </c>
      <c r="S44" s="23">
        <v>29.683093228047717</v>
      </c>
      <c r="T44" s="23">
        <v>75.902630952380946</v>
      </c>
      <c r="U44" s="22">
        <v>166.61485368973064</v>
      </c>
      <c r="V44" s="23">
        <v>80.584431743268112</v>
      </c>
      <c r="W44" s="22">
        <v>412.58757560886477</v>
      </c>
      <c r="X44" s="22">
        <v>404.84375</v>
      </c>
      <c r="Y44" s="23">
        <v>9.1600714285714293</v>
      </c>
      <c r="Z44" s="22">
        <v>1647.1021249999999</v>
      </c>
      <c r="AA44" s="23">
        <v>6.1006149464955977</v>
      </c>
      <c r="AB44" s="23">
        <v>24.279999999999998</v>
      </c>
      <c r="AC44" s="22">
        <v>1339.3088571428571</v>
      </c>
      <c r="AD44" s="22">
        <v>4129.2123599999995</v>
      </c>
      <c r="AE44" s="23">
        <v>7.0007142857142854</v>
      </c>
      <c r="AF44" s="22">
        <v>212.39787337876376</v>
      </c>
      <c r="AG44" s="22">
        <v>526.41428571428571</v>
      </c>
      <c r="AH44" s="23">
        <v>60.286285714285711</v>
      </c>
      <c r="AI44" s="22">
        <v>258.29320000000001</v>
      </c>
      <c r="AJ44" s="23">
        <v>70.022642857142856</v>
      </c>
      <c r="AK44" s="23">
        <v>15.90149270311705</v>
      </c>
      <c r="AL44" s="23">
        <v>76.517714285714291</v>
      </c>
      <c r="AM44" s="23">
        <v>11.907857142857141</v>
      </c>
      <c r="AN44" s="23">
        <v>68.682571428571421</v>
      </c>
      <c r="AO44" s="23">
        <v>13.873000000000001</v>
      </c>
      <c r="AP44" s="23">
        <v>39.353285714285718</v>
      </c>
      <c r="AQ44" s="23">
        <v>5.4130000000000003</v>
      </c>
      <c r="AR44" s="23">
        <v>33.936</v>
      </c>
      <c r="AS44" s="23">
        <v>6.1729285714285709</v>
      </c>
      <c r="AT44" s="23">
        <v>12.413</v>
      </c>
      <c r="AU44" s="23"/>
      <c r="AV44" s="23">
        <v>47.120857142857147</v>
      </c>
      <c r="AW44" s="23">
        <v>6.3642142857142856</v>
      </c>
      <c r="AX44" s="23">
        <v>4.1223946428571425</v>
      </c>
      <c r="AY44" s="23">
        <v>0.27395454545454545</v>
      </c>
      <c r="AZ44" s="23">
        <v>4.2166299999999994</v>
      </c>
      <c r="BA44" s="23">
        <v>54.790617142857144</v>
      </c>
      <c r="BB44" s="23">
        <v>39.795971428571434</v>
      </c>
    </row>
    <row r="45" spans="1:54" x14ac:dyDescent="0.45">
      <c r="A45" s="10">
        <v>13</v>
      </c>
      <c r="B45" s="11" t="s">
        <v>148</v>
      </c>
      <c r="C45" s="10" t="s">
        <v>149</v>
      </c>
      <c r="D45" s="12">
        <v>44022</v>
      </c>
      <c r="E45" s="21">
        <v>6521764.6736969799</v>
      </c>
      <c r="F45" s="22">
        <v>55855.60396888687</v>
      </c>
      <c r="G45" s="23"/>
      <c r="H45" s="22">
        <v>13972.894973795395</v>
      </c>
      <c r="I45" s="22"/>
      <c r="J45" s="22">
        <v>2315.0238838949272</v>
      </c>
      <c r="K45" s="23">
        <v>7.5493232905017766</v>
      </c>
      <c r="L45" s="23">
        <v>71.674285714285716</v>
      </c>
      <c r="M45" s="22"/>
      <c r="N45" s="23"/>
      <c r="O45" s="23"/>
      <c r="P45" s="23"/>
      <c r="Q45" s="23"/>
      <c r="R45" s="23"/>
      <c r="S45" s="23"/>
      <c r="T45" s="22">
        <v>94664.105238095231</v>
      </c>
      <c r="U45" s="22">
        <v>7913.7058539239133</v>
      </c>
      <c r="V45" s="22">
        <v>9225.2362534049644</v>
      </c>
      <c r="W45" s="22"/>
      <c r="X45" s="22">
        <v>2985.3500000000004</v>
      </c>
      <c r="Y45" s="22"/>
      <c r="Z45" s="22">
        <v>4176.0850000000009</v>
      </c>
      <c r="AA45" s="22"/>
      <c r="AB45" s="22"/>
      <c r="AC45" s="22">
        <v>848.35428571428565</v>
      </c>
      <c r="AD45" s="22">
        <v>22068.654399999999</v>
      </c>
      <c r="AE45" s="22">
        <v>364.66857142857145</v>
      </c>
      <c r="AF45" s="22"/>
      <c r="AG45" s="23">
        <v>51.811428571428578</v>
      </c>
      <c r="AH45" s="23"/>
      <c r="AI45" s="23"/>
      <c r="AJ45" s="23">
        <v>75.800000000000011</v>
      </c>
      <c r="AK45" s="23"/>
      <c r="AL45" s="23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3"/>
      <c r="BB45" s="22">
        <v>566.81485714285725</v>
      </c>
    </row>
    <row r="46" spans="1:54" x14ac:dyDescent="0.45">
      <c r="A46" s="10">
        <v>14</v>
      </c>
      <c r="B46" s="11" t="s">
        <v>150</v>
      </c>
      <c r="C46" s="10" t="s">
        <v>151</v>
      </c>
      <c r="D46" s="12">
        <v>44022</v>
      </c>
      <c r="E46" s="21">
        <v>609243.27436903003</v>
      </c>
      <c r="F46" s="22">
        <v>37795.650084685702</v>
      </c>
      <c r="G46" s="23"/>
      <c r="H46" s="22">
        <v>3993.0736730311919</v>
      </c>
      <c r="I46" s="22"/>
      <c r="J46" s="22">
        <v>2074.6367884580891</v>
      </c>
      <c r="K46" s="23"/>
      <c r="L46" s="23">
        <v>13.514285714285714</v>
      </c>
      <c r="M46" s="22">
        <v>682.54180596959998</v>
      </c>
      <c r="N46" s="23"/>
      <c r="O46" s="23"/>
      <c r="P46" s="23"/>
      <c r="Q46" s="23"/>
      <c r="R46" s="23">
        <v>4.7914285714285718</v>
      </c>
      <c r="S46" s="23">
        <v>9.0137141298701309</v>
      </c>
      <c r="T46" s="22">
        <v>80844.105238095231</v>
      </c>
      <c r="U46" s="22">
        <v>3022.5356231190935</v>
      </c>
      <c r="V46" s="22">
        <v>2828.2243860245144</v>
      </c>
      <c r="W46" s="22"/>
      <c r="X46" s="22">
        <v>7243.1454545454544</v>
      </c>
      <c r="Y46" s="22"/>
      <c r="Z46" s="22">
        <v>9802.0849999999991</v>
      </c>
      <c r="AA46" s="22"/>
      <c r="AB46" s="22"/>
      <c r="AC46" s="22">
        <v>752.35428571428565</v>
      </c>
      <c r="AD46" s="22">
        <v>6447.8544000000002</v>
      </c>
      <c r="AE46" s="22">
        <v>389.62857142857149</v>
      </c>
      <c r="AF46" s="22"/>
      <c r="AG46" s="23">
        <v>58.491428571428585</v>
      </c>
      <c r="AH46" s="23"/>
      <c r="AI46" s="23">
        <v>38.088000000000008</v>
      </c>
      <c r="AJ46" s="23">
        <v>24.905714285714282</v>
      </c>
      <c r="AK46" s="23"/>
      <c r="AL46" s="23">
        <v>46.919999999999995</v>
      </c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3">
        <v>48.101485714285715</v>
      </c>
      <c r="BB46" s="22">
        <v>157.30445714285713</v>
      </c>
    </row>
    <row r="47" spans="1:54" x14ac:dyDescent="0.45">
      <c r="A47" s="10">
        <v>15</v>
      </c>
      <c r="B47" s="11" t="s">
        <v>152</v>
      </c>
      <c r="C47" s="10" t="s">
        <v>153</v>
      </c>
      <c r="D47" s="12">
        <v>44018</v>
      </c>
      <c r="E47" s="38" t="s">
        <v>154</v>
      </c>
      <c r="F47" s="22"/>
      <c r="G47" s="23"/>
      <c r="H47" s="22"/>
      <c r="I47" s="22"/>
      <c r="J47" s="22"/>
      <c r="K47" s="23"/>
      <c r="L47" s="23"/>
      <c r="M47" s="22"/>
      <c r="N47" s="23"/>
      <c r="O47" s="23"/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3"/>
      <c r="AF47" s="22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</row>
    <row r="48" spans="1:54" x14ac:dyDescent="0.45">
      <c r="A48" s="10">
        <v>16</v>
      </c>
      <c r="B48" s="11" t="s">
        <v>155</v>
      </c>
      <c r="C48" s="10" t="s">
        <v>156</v>
      </c>
      <c r="D48" s="12">
        <v>37130</v>
      </c>
      <c r="E48" s="24">
        <v>952540</v>
      </c>
      <c r="F48" s="25">
        <v>274748.37843882805</v>
      </c>
      <c r="G48" s="25">
        <v>259.293099302717</v>
      </c>
      <c r="H48" s="25">
        <v>9020.4968944099364</v>
      </c>
      <c r="I48" s="25" t="s">
        <v>157</v>
      </c>
      <c r="J48" s="25">
        <v>29565.343378730806</v>
      </c>
      <c r="K48" s="26">
        <v>20.16</v>
      </c>
      <c r="L48" s="25">
        <v>13.11</v>
      </c>
      <c r="M48" s="25">
        <v>288.37209302325579</v>
      </c>
      <c r="N48" s="26">
        <v>11.734274688347773</v>
      </c>
      <c r="O48" s="26">
        <v>53.289366656609644</v>
      </c>
      <c r="P48" s="25">
        <v>26.392744149578604</v>
      </c>
      <c r="Q48" s="26">
        <v>14.030721496666388</v>
      </c>
      <c r="R48" s="25" t="s">
        <v>61</v>
      </c>
      <c r="S48" s="25" t="s">
        <v>158</v>
      </c>
      <c r="T48" s="25">
        <v>42461.166417865505</v>
      </c>
      <c r="U48" s="25">
        <v>695.8</v>
      </c>
      <c r="V48" s="25">
        <v>349.2</v>
      </c>
      <c r="W48" s="26" t="s">
        <v>82</v>
      </c>
      <c r="X48" s="25">
        <v>41303.701263343813</v>
      </c>
      <c r="Y48" s="26" t="s">
        <v>64</v>
      </c>
      <c r="Z48" s="25">
        <v>32988.393750000003</v>
      </c>
      <c r="AA48" s="26" t="s">
        <v>82</v>
      </c>
      <c r="AB48" s="26" t="s">
        <v>83</v>
      </c>
      <c r="AC48" s="26">
        <v>4.4164076400041754</v>
      </c>
      <c r="AD48" s="25">
        <v>8005.8466666666664</v>
      </c>
      <c r="AE48" s="25"/>
      <c r="AF48" s="27" t="s">
        <v>64</v>
      </c>
      <c r="AG48" s="27" t="s">
        <v>67</v>
      </c>
      <c r="AH48" s="27" t="s">
        <v>65</v>
      </c>
      <c r="AI48" s="27" t="s">
        <v>84</v>
      </c>
      <c r="AJ48" s="27" t="s">
        <v>85</v>
      </c>
      <c r="AK48" s="27" t="s">
        <v>86</v>
      </c>
      <c r="AL48" s="27" t="s">
        <v>87</v>
      </c>
      <c r="AM48" s="27" t="s">
        <v>68</v>
      </c>
      <c r="AN48" s="27" t="s">
        <v>88</v>
      </c>
      <c r="AO48" s="27" t="s">
        <v>68</v>
      </c>
      <c r="AP48" s="27" t="s">
        <v>67</v>
      </c>
      <c r="AQ48" s="27" t="s">
        <v>68</v>
      </c>
      <c r="AR48" s="27" t="s">
        <v>88</v>
      </c>
      <c r="AS48" s="27" t="s">
        <v>65</v>
      </c>
      <c r="AT48" s="27">
        <v>0.27274658369934879</v>
      </c>
      <c r="AU48" s="27" t="s">
        <v>63</v>
      </c>
      <c r="AV48" s="28" t="s">
        <v>64</v>
      </c>
      <c r="AW48" s="28" t="s">
        <v>63</v>
      </c>
      <c r="AX48" s="27" t="s">
        <v>67</v>
      </c>
      <c r="AY48" s="26">
        <v>5.5459008063281043</v>
      </c>
      <c r="AZ48" s="26">
        <v>1.3824230211143376</v>
      </c>
      <c r="BA48" s="27" t="s">
        <v>102</v>
      </c>
      <c r="BB48" s="25">
        <v>2021.1500000000005</v>
      </c>
    </row>
    <row r="49" spans="1:54" x14ac:dyDescent="0.45">
      <c r="A49" s="10">
        <v>16</v>
      </c>
      <c r="B49" s="11" t="s">
        <v>159</v>
      </c>
      <c r="C49" s="10" t="s">
        <v>156</v>
      </c>
      <c r="D49" s="12">
        <v>40001</v>
      </c>
      <c r="E49" s="29">
        <v>203946.77799945846</v>
      </c>
      <c r="F49" s="30">
        <v>152930.20601754825</v>
      </c>
      <c r="G49" s="30">
        <v>101.82407762702886</v>
      </c>
      <c r="H49" s="30">
        <v>2982.7488020800374</v>
      </c>
      <c r="I49" s="30"/>
      <c r="J49" s="30">
        <v>400188.55133257061</v>
      </c>
      <c r="K49" s="31">
        <v>5.2499690070675911</v>
      </c>
      <c r="L49" s="31">
        <v>31.560480000000002</v>
      </c>
      <c r="M49" s="30">
        <v>417.74331332996564</v>
      </c>
      <c r="N49" s="31">
        <v>2.4455552918887911</v>
      </c>
      <c r="O49" s="31">
        <v>42.17919366577776</v>
      </c>
      <c r="P49" s="31">
        <v>15.580769230769231</v>
      </c>
      <c r="Q49" s="31">
        <v>9.1146153846153837</v>
      </c>
      <c r="R49" s="31"/>
      <c r="S49" s="31">
        <v>11.108146740616247</v>
      </c>
      <c r="T49" s="30">
        <v>16798.3001</v>
      </c>
      <c r="U49" s="30">
        <v>108.37764102564103</v>
      </c>
      <c r="V49" s="31">
        <v>45.113461538461543</v>
      </c>
      <c r="W49" s="30">
        <v>158.0724468864469</v>
      </c>
      <c r="X49" s="30">
        <v>1359.2253333333333</v>
      </c>
      <c r="Y49" s="30"/>
      <c r="Z49" s="30">
        <v>123602.78207843137</v>
      </c>
      <c r="AA49" s="10"/>
      <c r="AB49" s="30"/>
      <c r="AC49" s="30">
        <v>2849.0212076923076</v>
      </c>
      <c r="AD49" s="30">
        <v>1840.2470476190476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>
        <v>251.48115384615383</v>
      </c>
      <c r="AW49" s="30">
        <v>110.62649572649573</v>
      </c>
      <c r="AX49" s="30"/>
      <c r="AY49" s="33">
        <v>0.95129374999999972</v>
      </c>
      <c r="AZ49" s="30"/>
      <c r="BA49" s="30"/>
      <c r="BB49" s="30">
        <v>11916.663885714286</v>
      </c>
    </row>
    <row r="50" spans="1:54" x14ac:dyDescent="0.45">
      <c r="A50" s="10">
        <v>16</v>
      </c>
      <c r="B50" s="11" t="s">
        <v>160</v>
      </c>
      <c r="C50" s="20" t="s">
        <v>156</v>
      </c>
      <c r="D50" s="12">
        <v>44017</v>
      </c>
      <c r="E50" s="21">
        <v>938958.1134562887</v>
      </c>
      <c r="F50" s="22">
        <v>524536.83915691765</v>
      </c>
      <c r="G50" s="22">
        <v>161.00571428571428</v>
      </c>
      <c r="H50" s="22">
        <v>4921.5708909565255</v>
      </c>
      <c r="I50" s="22">
        <v>2313.9688381633559</v>
      </c>
      <c r="J50" s="22">
        <v>779458.38658601884</v>
      </c>
      <c r="K50" s="23">
        <v>26.705613734571941</v>
      </c>
      <c r="L50" s="23">
        <v>55.27428571428571</v>
      </c>
      <c r="M50" s="22"/>
      <c r="N50" s="23"/>
      <c r="O50" s="23">
        <v>31.026594059544216</v>
      </c>
      <c r="P50" s="23"/>
      <c r="Q50" s="23"/>
      <c r="R50" s="23"/>
      <c r="S50" s="23">
        <v>78.047206433517601</v>
      </c>
      <c r="T50" s="22">
        <v>85174.105238095231</v>
      </c>
      <c r="U50" s="22">
        <v>926.17142857142858</v>
      </c>
      <c r="V50" s="22">
        <v>788.40714285714296</v>
      </c>
      <c r="W50" s="23">
        <v>210.99795918367346</v>
      </c>
      <c r="X50" s="22">
        <v>140361.75</v>
      </c>
      <c r="Y50" s="23">
        <v>186.40285714285713</v>
      </c>
      <c r="Z50" s="22">
        <v>50572.084999999992</v>
      </c>
      <c r="AA50" s="23"/>
      <c r="AB50" s="23"/>
      <c r="AC50" s="22">
        <v>922.75428571428574</v>
      </c>
      <c r="AD50" s="22">
        <v>9443.0544000000009</v>
      </c>
      <c r="AE50" s="22">
        <v>103.36857142857141</v>
      </c>
      <c r="AF50" s="23">
        <v>150.34551020408168</v>
      </c>
      <c r="AG50" s="22">
        <v>239.59142857142857</v>
      </c>
      <c r="AH50" s="23"/>
      <c r="AI50" s="23">
        <v>73.944000000000017</v>
      </c>
      <c r="AJ50" s="23"/>
      <c r="AK50" s="23"/>
      <c r="AL50" s="23">
        <v>45.76</v>
      </c>
      <c r="AM50" s="23"/>
      <c r="AN50" s="23"/>
      <c r="AO50" s="23"/>
      <c r="AP50" s="23"/>
      <c r="AQ50" s="23"/>
      <c r="AR50" s="23">
        <v>51.599999999999994</v>
      </c>
      <c r="AS50" s="23"/>
      <c r="AT50" s="22">
        <v>1497.9028571428571</v>
      </c>
      <c r="AU50" s="23"/>
      <c r="AV50" s="23"/>
      <c r="AW50" s="22">
        <v>321.63428571428574</v>
      </c>
      <c r="AX50" s="22"/>
      <c r="AY50" s="22"/>
      <c r="AZ50" s="22"/>
      <c r="BA50" s="22">
        <v>100.53828571428571</v>
      </c>
      <c r="BB50" s="22">
        <v>16892.318857142855</v>
      </c>
    </row>
    <row r="51" spans="1:54" x14ac:dyDescent="0.45">
      <c r="A51" s="10">
        <v>17</v>
      </c>
      <c r="B51" s="11" t="s">
        <v>161</v>
      </c>
      <c r="C51" s="34" t="s">
        <v>162</v>
      </c>
      <c r="D51" s="12">
        <v>37130</v>
      </c>
      <c r="E51" s="24">
        <v>153042.02450115007</v>
      </c>
      <c r="F51" s="25">
        <v>26660.702303735186</v>
      </c>
      <c r="G51" s="25">
        <v>282.08704015388315</v>
      </c>
      <c r="H51" s="25">
        <v>1673.2919254658382</v>
      </c>
      <c r="I51" s="25">
        <v>466.26650660264102</v>
      </c>
      <c r="J51" s="25">
        <v>38058.533758330923</v>
      </c>
      <c r="K51" s="26">
        <v>3.2691891891891895</v>
      </c>
      <c r="L51" s="25">
        <v>7.125</v>
      </c>
      <c r="M51" s="25">
        <v>242.59005927952575</v>
      </c>
      <c r="N51" s="27">
        <v>0.67882781446778107</v>
      </c>
      <c r="O51" s="26">
        <v>14.817592929778375</v>
      </c>
      <c r="P51" s="26">
        <v>5.4401529280933287</v>
      </c>
      <c r="Q51" s="26">
        <v>20.479442036880911</v>
      </c>
      <c r="R51" s="26" t="s">
        <v>80</v>
      </c>
      <c r="S51" s="26">
        <v>56.705568556165687</v>
      </c>
      <c r="T51" s="25">
        <v>29739.107421881185</v>
      </c>
      <c r="U51" s="25">
        <v>199.5</v>
      </c>
      <c r="V51" s="25">
        <v>138.5</v>
      </c>
      <c r="W51" s="26" t="s">
        <v>62</v>
      </c>
      <c r="X51" s="25">
        <v>15730.712386809244</v>
      </c>
      <c r="Y51" s="26" t="s">
        <v>62</v>
      </c>
      <c r="Z51" s="25">
        <v>16602.996875000001</v>
      </c>
      <c r="AA51" s="26" t="s">
        <v>63</v>
      </c>
      <c r="AB51" s="26" t="s">
        <v>62</v>
      </c>
      <c r="AC51" s="26">
        <v>1.47140257595784</v>
      </c>
      <c r="AD51" s="25">
        <v>3012.5633333333335</v>
      </c>
      <c r="AE51" s="25">
        <v>765.80202639985816</v>
      </c>
      <c r="AF51" s="27">
        <v>0.51827138315012045</v>
      </c>
      <c r="AG51" s="27">
        <v>0.68389090641515637</v>
      </c>
      <c r="AH51" s="28">
        <v>3.1465124611147914E-2</v>
      </c>
      <c r="AI51" s="27" t="s">
        <v>67</v>
      </c>
      <c r="AJ51" s="27" t="s">
        <v>67</v>
      </c>
      <c r="AK51" s="28" t="s">
        <v>68</v>
      </c>
      <c r="AL51" s="27" t="s">
        <v>69</v>
      </c>
      <c r="AM51" s="27" t="s">
        <v>70</v>
      </c>
      <c r="AN51" s="27" t="s">
        <v>69</v>
      </c>
      <c r="AO51" s="27" t="s">
        <v>70</v>
      </c>
      <c r="AP51" s="28" t="s">
        <v>69</v>
      </c>
      <c r="AQ51" s="27" t="s">
        <v>70</v>
      </c>
      <c r="AR51" s="28" t="s">
        <v>65</v>
      </c>
      <c r="AS51" s="27" t="s">
        <v>66</v>
      </c>
      <c r="AT51" s="28" t="s">
        <v>69</v>
      </c>
      <c r="AU51" s="26" t="s">
        <v>69</v>
      </c>
      <c r="AV51" s="27">
        <v>0.55226395288347274</v>
      </c>
      <c r="AW51" s="28" t="s">
        <v>65</v>
      </c>
      <c r="AX51" s="27" t="s">
        <v>68</v>
      </c>
      <c r="AY51" s="26">
        <v>1.0531521164887439</v>
      </c>
      <c r="AZ51" s="27" t="s">
        <v>66</v>
      </c>
      <c r="BA51" s="27" t="s">
        <v>72</v>
      </c>
      <c r="BB51" s="25">
        <v>4366.2250000000004</v>
      </c>
    </row>
    <row r="52" spans="1:54" x14ac:dyDescent="0.45">
      <c r="A52" s="10">
        <v>18</v>
      </c>
      <c r="B52" s="11" t="s">
        <v>163</v>
      </c>
      <c r="C52" s="10" t="s">
        <v>164</v>
      </c>
      <c r="D52" s="12">
        <v>37128</v>
      </c>
      <c r="E52" s="24">
        <v>343089</v>
      </c>
      <c r="F52" s="25">
        <v>83802.281368821306</v>
      </c>
      <c r="G52" s="25">
        <v>699.20654003366189</v>
      </c>
      <c r="H52" s="25">
        <v>2124.2236024844719</v>
      </c>
      <c r="I52" s="25">
        <v>7111.0444177671061</v>
      </c>
      <c r="J52" s="25">
        <v>1290.0608519269779</v>
      </c>
      <c r="K52" s="26">
        <v>6.72</v>
      </c>
      <c r="L52" s="25">
        <v>55.954999999999998</v>
      </c>
      <c r="M52" s="25">
        <v>732.33014135886913</v>
      </c>
      <c r="N52" s="26">
        <v>2.2022365443963161</v>
      </c>
      <c r="O52" s="26">
        <v>10.227252440785708</v>
      </c>
      <c r="P52" s="26">
        <v>8.3404734711686164</v>
      </c>
      <c r="Q52" s="26">
        <v>7.9169891815763043</v>
      </c>
      <c r="R52" s="26" t="s">
        <v>80</v>
      </c>
      <c r="S52" s="26">
        <v>11.284270990483089</v>
      </c>
      <c r="T52" s="25">
        <v>54963.386611645161</v>
      </c>
      <c r="U52" s="25">
        <v>918.2</v>
      </c>
      <c r="V52" s="25">
        <v>379.5</v>
      </c>
      <c r="W52" s="26">
        <v>0.45888149415231005</v>
      </c>
      <c r="X52" s="25">
        <v>15511.42317213231</v>
      </c>
      <c r="Y52" s="26" t="s">
        <v>62</v>
      </c>
      <c r="Z52" s="25">
        <v>31351.346874999999</v>
      </c>
      <c r="AA52" s="26" t="s">
        <v>63</v>
      </c>
      <c r="AB52" s="26" t="s">
        <v>62</v>
      </c>
      <c r="AC52" s="27">
        <v>0.27557609350433065</v>
      </c>
      <c r="AD52" s="25">
        <v>4101.1733333333332</v>
      </c>
      <c r="AE52" s="25"/>
      <c r="AF52" s="27">
        <v>0.35288079045297061</v>
      </c>
      <c r="AG52" s="27">
        <v>0.14933060931217021</v>
      </c>
      <c r="AH52" s="28">
        <v>5.7641992985128107E-2</v>
      </c>
      <c r="AI52" s="27">
        <v>0.16854077712147886</v>
      </c>
      <c r="AJ52" s="27" t="s">
        <v>67</v>
      </c>
      <c r="AK52" s="28">
        <v>5.3261099507222361E-2</v>
      </c>
      <c r="AL52" s="27" t="s">
        <v>69</v>
      </c>
      <c r="AM52" s="27" t="s">
        <v>70</v>
      </c>
      <c r="AN52" s="28">
        <v>7.6813911063952689E-2</v>
      </c>
      <c r="AO52" s="28">
        <v>1.7104591954445459E-2</v>
      </c>
      <c r="AP52" s="28">
        <v>8.1773902862327622E-2</v>
      </c>
      <c r="AQ52" s="28" t="s">
        <v>70</v>
      </c>
      <c r="AR52" s="28" t="s">
        <v>65</v>
      </c>
      <c r="AS52" s="28">
        <v>2.2787333698362663E-2</v>
      </c>
      <c r="AT52" s="28" t="s">
        <v>69</v>
      </c>
      <c r="AU52" s="26" t="s">
        <v>69</v>
      </c>
      <c r="AV52" s="27">
        <v>0.44451197913860718</v>
      </c>
      <c r="AW52" s="28" t="s">
        <v>65</v>
      </c>
      <c r="AX52" s="27" t="s">
        <v>68</v>
      </c>
      <c r="AY52" s="27">
        <v>0.70463566598660066</v>
      </c>
      <c r="AZ52" s="27" t="s">
        <v>66</v>
      </c>
      <c r="BA52" s="28">
        <v>8.332802004573639E-2</v>
      </c>
      <c r="BB52" s="25">
        <v>473.72500000000008</v>
      </c>
    </row>
    <row r="53" spans="1:54" x14ac:dyDescent="0.45">
      <c r="A53" s="10">
        <v>18</v>
      </c>
      <c r="B53" s="11" t="s">
        <v>165</v>
      </c>
      <c r="C53" s="10" t="s">
        <v>164</v>
      </c>
      <c r="D53" s="12">
        <v>40005</v>
      </c>
      <c r="E53" s="29">
        <v>1084624.0145210079</v>
      </c>
      <c r="F53" s="30">
        <v>36846.552518094941</v>
      </c>
      <c r="G53" s="31"/>
      <c r="H53" s="30">
        <v>6357.956633590592</v>
      </c>
      <c r="I53" s="30"/>
      <c r="J53" s="30">
        <v>3922.5032837591625</v>
      </c>
      <c r="K53" s="31"/>
      <c r="L53" s="31">
        <v>6.77508</v>
      </c>
      <c r="M53" s="30">
        <v>287.93895994130605</v>
      </c>
      <c r="N53" s="31"/>
      <c r="O53" s="31"/>
      <c r="P53" s="31"/>
      <c r="Q53" s="31"/>
      <c r="R53" s="31"/>
      <c r="S53" s="31">
        <v>10.543196152380951</v>
      </c>
      <c r="T53" s="30">
        <v>42912.340100000001</v>
      </c>
      <c r="U53" s="30">
        <v>2475.7088478550195</v>
      </c>
      <c r="V53" s="30">
        <v>1188.5980815602918</v>
      </c>
      <c r="W53" s="30"/>
      <c r="X53" s="30">
        <v>4164.8253333333332</v>
      </c>
      <c r="Y53" s="30"/>
      <c r="Z53" s="30">
        <v>4589.2620784313731</v>
      </c>
      <c r="AA53" s="10"/>
      <c r="AB53" s="30"/>
      <c r="AC53" s="30">
        <v>545.00920769230777</v>
      </c>
      <c r="AD53" s="30">
        <v>6708.0270476190481</v>
      </c>
      <c r="AE53" s="30">
        <v>106.12947368421054</v>
      </c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1">
        <v>67.61115384615384</v>
      </c>
      <c r="AW53" s="31"/>
      <c r="AX53" s="30"/>
      <c r="AY53" s="30"/>
      <c r="AZ53" s="30"/>
      <c r="BA53" s="30"/>
      <c r="BB53" s="30">
        <v>289.47988571428573</v>
      </c>
    </row>
    <row r="54" spans="1:54" x14ac:dyDescent="0.45">
      <c r="A54" s="10">
        <v>18</v>
      </c>
      <c r="B54" s="11" t="s">
        <v>166</v>
      </c>
      <c r="C54" s="10" t="s">
        <v>164</v>
      </c>
      <c r="D54" s="12">
        <v>40005</v>
      </c>
      <c r="E54" s="29">
        <v>203181.05509446948</v>
      </c>
      <c r="F54" s="30">
        <v>99077.639228115993</v>
      </c>
      <c r="G54" s="31"/>
      <c r="H54" s="30">
        <v>5055.7108222296292</v>
      </c>
      <c r="I54" s="30">
        <v>2395.1968862809335</v>
      </c>
      <c r="J54" s="30">
        <v>5407.6098470403795</v>
      </c>
      <c r="K54" s="31"/>
      <c r="L54" s="31">
        <v>57.598280000000003</v>
      </c>
      <c r="M54" s="30">
        <v>542.933290897392</v>
      </c>
      <c r="N54" s="31"/>
      <c r="O54" s="31"/>
      <c r="P54" s="31">
        <v>2.3807692307692303</v>
      </c>
      <c r="Q54" s="31"/>
      <c r="R54" s="31"/>
      <c r="S54" s="31">
        <v>11.434215025651875</v>
      </c>
      <c r="T54" s="30">
        <v>49889.140100000004</v>
      </c>
      <c r="U54" s="30">
        <v>1411.9664157445713</v>
      </c>
      <c r="V54" s="30">
        <v>334.50346153846158</v>
      </c>
      <c r="W54" s="30">
        <v>167.31570493219934</v>
      </c>
      <c r="X54" s="30">
        <v>10720.208888888887</v>
      </c>
      <c r="Y54" s="30"/>
      <c r="Z54" s="30">
        <v>43654.582078431376</v>
      </c>
      <c r="AA54" s="10"/>
      <c r="AB54" s="30"/>
      <c r="AC54" s="30">
        <v>255.24020769230773</v>
      </c>
      <c r="AD54" s="30">
        <v>1819.6470476190475</v>
      </c>
      <c r="AE54" s="30">
        <v>151.40947368421052</v>
      </c>
      <c r="AF54" s="30"/>
      <c r="AG54" s="30">
        <v>138.3281818181818</v>
      </c>
      <c r="AH54" s="31">
        <v>15.985217391304348</v>
      </c>
      <c r="AI54" s="30">
        <v>116.61352272727272</v>
      </c>
      <c r="AJ54" s="31">
        <v>28.759615384615387</v>
      </c>
      <c r="AK54" s="31"/>
      <c r="AL54" s="31">
        <v>42.208076923076931</v>
      </c>
      <c r="AM54" s="31"/>
      <c r="AN54" s="31">
        <v>16.633166666666668</v>
      </c>
      <c r="AO54" s="31">
        <v>8.8968000000000007</v>
      </c>
      <c r="AP54" s="31">
        <v>18.109599999999997</v>
      </c>
      <c r="AQ54" s="31"/>
      <c r="AR54" s="31">
        <v>23.600747826086955</v>
      </c>
      <c r="AS54" s="31"/>
      <c r="AT54" s="30">
        <v>120.74600000000001</v>
      </c>
      <c r="AU54" s="30"/>
      <c r="AV54" s="31">
        <v>85.47115384615384</v>
      </c>
      <c r="AW54" s="31"/>
      <c r="AX54" s="30"/>
      <c r="AY54" s="30"/>
      <c r="AZ54" s="30"/>
      <c r="BA54" s="30"/>
      <c r="BB54" s="30">
        <v>2015.7278857142855</v>
      </c>
    </row>
    <row r="55" spans="1:54" x14ac:dyDescent="0.45">
      <c r="A55" s="10">
        <v>19</v>
      </c>
      <c r="B55" s="35" t="s">
        <v>167</v>
      </c>
      <c r="C55" s="20" t="s">
        <v>168</v>
      </c>
      <c r="D55" s="12">
        <v>43000</v>
      </c>
      <c r="E55" s="21">
        <v>502506.73178368702</v>
      </c>
      <c r="F55" s="22">
        <v>134897.0123942683</v>
      </c>
      <c r="G55" s="22">
        <v>20.388410000000007</v>
      </c>
      <c r="H55" s="22">
        <v>9050.7605805692383</v>
      </c>
      <c r="I55" s="22"/>
      <c r="J55" s="22">
        <v>69651.615748790704</v>
      </c>
      <c r="K55" s="22"/>
      <c r="L55" s="23">
        <v>10.78392</v>
      </c>
      <c r="M55" s="22"/>
      <c r="N55" s="22"/>
      <c r="O55" s="23"/>
      <c r="P55" s="23"/>
      <c r="Q55" s="23">
        <v>15.469999999999999</v>
      </c>
      <c r="R55" s="23"/>
      <c r="S55" s="23">
        <v>10.545697381337433</v>
      </c>
      <c r="T55" s="22">
        <v>50886.653055555551</v>
      </c>
      <c r="U55" s="22">
        <v>1540.8084580955244</v>
      </c>
      <c r="V55" s="22">
        <v>1527.8241150442477</v>
      </c>
      <c r="W55" s="22"/>
      <c r="X55" s="22">
        <v>5238.3539999999994</v>
      </c>
      <c r="Y55" s="22"/>
      <c r="Z55" s="22">
        <v>8091.389916666667</v>
      </c>
      <c r="AA55" s="22"/>
      <c r="AB55" s="22">
        <v>390.375</v>
      </c>
      <c r="AC55" s="22">
        <v>1218.204</v>
      </c>
      <c r="AD55" s="22">
        <v>5936.8910000000005</v>
      </c>
      <c r="AE55" s="22">
        <v>205.548</v>
      </c>
      <c r="AF55" s="22"/>
      <c r="AG55" s="23">
        <v>61.689499999999995</v>
      </c>
      <c r="AH55" s="23">
        <v>12.870999999999999</v>
      </c>
      <c r="AI55" s="23">
        <v>46.893599999999999</v>
      </c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2"/>
      <c r="AV55" s="22"/>
      <c r="AW55" s="22"/>
      <c r="AX55" s="22"/>
      <c r="AY55" s="23"/>
      <c r="AZ55" s="22"/>
      <c r="BA55" s="22"/>
      <c r="BB55" s="22">
        <v>930.86953000000005</v>
      </c>
    </row>
    <row r="56" spans="1:54" x14ac:dyDescent="0.45">
      <c r="A56" s="10">
        <v>19</v>
      </c>
      <c r="B56" s="11" t="s">
        <v>169</v>
      </c>
      <c r="C56" s="20" t="s">
        <v>170</v>
      </c>
      <c r="D56" s="12">
        <v>44018</v>
      </c>
      <c r="E56" s="21">
        <v>2290107.397771026</v>
      </c>
      <c r="F56" s="22">
        <v>87840.079568964211</v>
      </c>
      <c r="G56" s="23">
        <v>56.882857142857134</v>
      </c>
      <c r="H56" s="22">
        <v>24905.013826322738</v>
      </c>
      <c r="I56" s="22">
        <v>2976.5153295574273</v>
      </c>
      <c r="J56" s="22">
        <v>6378.5273451592411</v>
      </c>
      <c r="K56" s="23">
        <v>3.6552568790942237</v>
      </c>
      <c r="L56" s="23">
        <v>69.117142857142852</v>
      </c>
      <c r="M56" s="22">
        <v>1924.9279794466045</v>
      </c>
      <c r="N56" s="23"/>
      <c r="O56" s="23">
        <v>24.343951018528305</v>
      </c>
      <c r="P56" s="23">
        <v>12.520499999999998</v>
      </c>
      <c r="Q56" s="23">
        <v>518.17285714285708</v>
      </c>
      <c r="R56" s="23"/>
      <c r="S56" s="23"/>
      <c r="T56" s="22">
        <v>50802.052619047616</v>
      </c>
      <c r="U56" s="22">
        <v>1933.5727570838833</v>
      </c>
      <c r="V56" s="22">
        <v>1232.6045200174112</v>
      </c>
      <c r="W56" s="22"/>
      <c r="X56" s="22">
        <v>1407.1727272727273</v>
      </c>
      <c r="Y56" s="23">
        <v>69.461428571428584</v>
      </c>
      <c r="Z56" s="22">
        <v>2004.0425</v>
      </c>
      <c r="AA56" s="22">
        <v>218.98040995062357</v>
      </c>
      <c r="AB56" s="22"/>
      <c r="AC56" s="22">
        <v>321.83999999999997</v>
      </c>
      <c r="AD56" s="22">
        <v>7304.887200000001</v>
      </c>
      <c r="AE56" s="22">
        <v>177.51428571428573</v>
      </c>
      <c r="AF56" s="22">
        <v>126.32844228521679</v>
      </c>
      <c r="AG56" s="23">
        <v>97.105714285714285</v>
      </c>
      <c r="AH56" s="23">
        <v>10.545714285714286</v>
      </c>
      <c r="AI56" s="23">
        <v>57.444000000000003</v>
      </c>
      <c r="AJ56" s="23">
        <v>24.912857142857145</v>
      </c>
      <c r="AK56" s="23"/>
      <c r="AL56" s="23">
        <v>49.68</v>
      </c>
      <c r="AM56" s="23"/>
      <c r="AN56" s="23"/>
      <c r="AO56" s="23"/>
      <c r="AP56" s="23"/>
      <c r="AQ56" s="23"/>
      <c r="AR56" s="23"/>
      <c r="AS56" s="23"/>
      <c r="AT56" s="22">
        <v>108.94285714285714</v>
      </c>
      <c r="AU56" s="23"/>
      <c r="AV56" s="22"/>
      <c r="AW56" s="22"/>
      <c r="AX56" s="23"/>
      <c r="AY56" s="32">
        <v>1.2765909090909089</v>
      </c>
      <c r="AZ56" s="23"/>
      <c r="BA56" s="23"/>
      <c r="BB56" s="22">
        <v>137.30822857142857</v>
      </c>
    </row>
    <row r="57" spans="1:54" x14ac:dyDescent="0.45">
      <c r="A57" s="10">
        <v>20</v>
      </c>
      <c r="B57" s="11" t="s">
        <v>171</v>
      </c>
      <c r="C57" s="34" t="s">
        <v>172</v>
      </c>
      <c r="D57" s="12">
        <v>37129</v>
      </c>
      <c r="E57" s="24">
        <v>3116610</v>
      </c>
      <c r="F57" s="25">
        <v>43176.023261015442</v>
      </c>
      <c r="G57" s="25">
        <v>284.299110363068</v>
      </c>
      <c r="H57" s="25">
        <v>5170.8074534161487</v>
      </c>
      <c r="I57" s="25"/>
      <c r="J57" s="25">
        <v>2602.7238481599543</v>
      </c>
      <c r="K57" s="26">
        <v>3.5416216216216219</v>
      </c>
      <c r="L57" s="25">
        <v>65.17</v>
      </c>
      <c r="M57" s="25">
        <v>196.89922480620154</v>
      </c>
      <c r="N57" s="26">
        <v>0.90466047785505477</v>
      </c>
      <c r="O57" s="26">
        <v>19.141692160677358</v>
      </c>
      <c r="P57" s="25" t="s">
        <v>173</v>
      </c>
      <c r="Q57" s="25" t="s">
        <v>173</v>
      </c>
      <c r="R57" s="25" t="s">
        <v>111</v>
      </c>
      <c r="S57" s="25" t="s">
        <v>174</v>
      </c>
      <c r="T57" s="25">
        <v>109494.03035691079</v>
      </c>
      <c r="U57" s="25">
        <v>11500</v>
      </c>
      <c r="V57" s="25">
        <v>10000</v>
      </c>
      <c r="W57" s="25" t="s">
        <v>175</v>
      </c>
      <c r="X57" s="25"/>
      <c r="Y57" s="25" t="s">
        <v>176</v>
      </c>
      <c r="Z57" s="25"/>
      <c r="AA57" s="25" t="s">
        <v>175</v>
      </c>
      <c r="AB57" s="25" t="s">
        <v>177</v>
      </c>
      <c r="AC57" s="25" t="s">
        <v>176</v>
      </c>
      <c r="AD57" s="25">
        <v>13918.313333333335</v>
      </c>
      <c r="AE57" s="25"/>
      <c r="AF57" s="25" t="s">
        <v>80</v>
      </c>
      <c r="AG57" s="25" t="s">
        <v>62</v>
      </c>
      <c r="AH57" s="25" t="s">
        <v>63</v>
      </c>
      <c r="AI57" s="25" t="s">
        <v>82</v>
      </c>
      <c r="AJ57" s="25" t="s">
        <v>64</v>
      </c>
      <c r="AK57" s="25" t="s">
        <v>63</v>
      </c>
      <c r="AL57" s="25" t="s">
        <v>62</v>
      </c>
      <c r="AM57" s="25" t="s">
        <v>63</v>
      </c>
      <c r="AN57" s="25" t="s">
        <v>62</v>
      </c>
      <c r="AO57" s="25" t="s">
        <v>63</v>
      </c>
      <c r="AP57" s="25" t="s">
        <v>62</v>
      </c>
      <c r="AQ57" s="25" t="s">
        <v>63</v>
      </c>
      <c r="AR57" s="25" t="s">
        <v>62</v>
      </c>
      <c r="AS57" s="25" t="s">
        <v>63</v>
      </c>
      <c r="AT57" s="28" t="s">
        <v>62</v>
      </c>
      <c r="AU57" s="25" t="s">
        <v>62</v>
      </c>
      <c r="AV57" s="28" t="s">
        <v>83</v>
      </c>
      <c r="AW57" s="28" t="s">
        <v>62</v>
      </c>
      <c r="AX57" s="27" t="s">
        <v>62</v>
      </c>
      <c r="AY57" s="27" t="s">
        <v>178</v>
      </c>
      <c r="AZ57" s="25" t="s">
        <v>63</v>
      </c>
      <c r="BA57" s="25" t="s">
        <v>64</v>
      </c>
      <c r="BB57" s="25">
        <v>591.70000000000016</v>
      </c>
    </row>
    <row r="58" spans="1:54" x14ac:dyDescent="0.45">
      <c r="A58" s="10">
        <v>21</v>
      </c>
      <c r="B58" s="11" t="s">
        <v>179</v>
      </c>
      <c r="C58" s="10" t="s">
        <v>180</v>
      </c>
      <c r="D58" s="12">
        <v>37128</v>
      </c>
      <c r="E58" s="24">
        <v>657951</v>
      </c>
      <c r="F58" s="25">
        <v>160322.07559830017</v>
      </c>
      <c r="G58" s="25">
        <v>566.28997355133436</v>
      </c>
      <c r="H58" s="25">
        <v>4622.0496894409935</v>
      </c>
      <c r="I58" s="25"/>
      <c r="J58" s="25">
        <v>2641842.9440741818</v>
      </c>
      <c r="K58" s="26">
        <v>10.897297297297298</v>
      </c>
      <c r="L58" s="25">
        <v>5289.6</v>
      </c>
      <c r="M58" s="25">
        <v>491.01687186502505</v>
      </c>
      <c r="N58" s="26">
        <v>15.162466761664318</v>
      </c>
      <c r="O58" s="26">
        <v>49.123160242508497</v>
      </c>
      <c r="P58" s="25" t="s">
        <v>173</v>
      </c>
      <c r="Q58" s="25" t="s">
        <v>173</v>
      </c>
      <c r="R58" s="25" t="s">
        <v>111</v>
      </c>
      <c r="S58" s="25" t="s">
        <v>174</v>
      </c>
      <c r="T58" s="25">
        <v>66215.293823075423</v>
      </c>
      <c r="U58" s="25">
        <v>8776</v>
      </c>
      <c r="V58" s="26">
        <v>44.7</v>
      </c>
      <c r="W58" s="25" t="s">
        <v>175</v>
      </c>
      <c r="X58" s="25"/>
      <c r="Y58" s="25" t="s">
        <v>176</v>
      </c>
      <c r="Z58" s="25">
        <v>57874.587499999994</v>
      </c>
      <c r="AA58" s="25" t="s">
        <v>175</v>
      </c>
      <c r="AB58" s="25" t="s">
        <v>177</v>
      </c>
      <c r="AC58" s="25" t="s">
        <v>176</v>
      </c>
      <c r="AD58" s="25">
        <v>9105.373333333333</v>
      </c>
      <c r="AE58" s="25"/>
      <c r="AF58" s="25" t="s">
        <v>64</v>
      </c>
      <c r="AG58" s="25" t="s">
        <v>62</v>
      </c>
      <c r="AH58" s="25" t="s">
        <v>63</v>
      </c>
      <c r="AI58" s="25" t="s">
        <v>82</v>
      </c>
      <c r="AJ58" s="25" t="s">
        <v>64</v>
      </c>
      <c r="AK58" s="25" t="s">
        <v>63</v>
      </c>
      <c r="AL58" s="25" t="s">
        <v>62</v>
      </c>
      <c r="AM58" s="25" t="s">
        <v>63</v>
      </c>
      <c r="AN58" s="25" t="s">
        <v>62</v>
      </c>
      <c r="AO58" s="25" t="s">
        <v>63</v>
      </c>
      <c r="AP58" s="25" t="s">
        <v>62</v>
      </c>
      <c r="AQ58" s="25" t="s">
        <v>63</v>
      </c>
      <c r="AR58" s="25" t="s">
        <v>62</v>
      </c>
      <c r="AS58" s="25" t="s">
        <v>63</v>
      </c>
      <c r="AT58" s="28" t="s">
        <v>62</v>
      </c>
      <c r="AU58" s="25" t="s">
        <v>62</v>
      </c>
      <c r="AV58" s="28" t="s">
        <v>83</v>
      </c>
      <c r="AW58" s="28" t="s">
        <v>62</v>
      </c>
      <c r="AX58" s="27" t="s">
        <v>62</v>
      </c>
      <c r="AY58" s="27" t="s">
        <v>178</v>
      </c>
      <c r="AZ58" s="25" t="s">
        <v>63</v>
      </c>
      <c r="BA58" s="25" t="s">
        <v>64</v>
      </c>
      <c r="BB58" s="25">
        <v>172754.49999999997</v>
      </c>
    </row>
    <row r="59" spans="1:54" x14ac:dyDescent="0.45">
      <c r="A59" s="10">
        <v>21</v>
      </c>
      <c r="B59" s="11" t="s">
        <v>181</v>
      </c>
      <c r="C59" s="10" t="s">
        <v>180</v>
      </c>
      <c r="D59" s="12">
        <v>40003</v>
      </c>
      <c r="E59" s="29">
        <v>1021458.5438578961</v>
      </c>
      <c r="F59" s="30">
        <v>164811.2300778339</v>
      </c>
      <c r="G59" s="30"/>
      <c r="H59" s="30">
        <v>12751.524889675195</v>
      </c>
      <c r="I59" s="30"/>
      <c r="J59" s="30">
        <v>487367.06071776623</v>
      </c>
      <c r="K59" s="31"/>
      <c r="L59" s="30">
        <v>242.38788</v>
      </c>
      <c r="M59" s="30">
        <v>612.01542039943934</v>
      </c>
      <c r="N59" s="31">
        <v>3.1781584698659646</v>
      </c>
      <c r="O59" s="31"/>
      <c r="P59" s="31">
        <v>2.1607692307692306</v>
      </c>
      <c r="Q59" s="31">
        <v>17.174615384615382</v>
      </c>
      <c r="R59" s="31"/>
      <c r="S59" s="31">
        <v>10.517092622969189</v>
      </c>
      <c r="T59" s="30">
        <v>39077.140100000004</v>
      </c>
      <c r="U59" s="30">
        <v>3747.9966189119168</v>
      </c>
      <c r="V59" s="30">
        <v>173.90346153846153</v>
      </c>
      <c r="W59" s="30"/>
      <c r="X59" s="30">
        <v>8746.2088888888884</v>
      </c>
      <c r="Y59" s="30"/>
      <c r="Z59" s="30">
        <v>17570.062078431372</v>
      </c>
      <c r="AA59" s="10"/>
      <c r="AB59" s="30">
        <v>274.78750000000002</v>
      </c>
      <c r="AC59" s="30">
        <v>466.43120769230768</v>
      </c>
      <c r="AD59" s="30">
        <v>9184.147047619048</v>
      </c>
      <c r="AE59" s="30">
        <v>166.8094736842105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"/>
      <c r="AW59" s="31"/>
      <c r="AX59" s="30"/>
      <c r="AY59" s="30"/>
      <c r="AZ59" s="30"/>
      <c r="BA59" s="30"/>
      <c r="BB59" s="30">
        <v>17671.503885714286</v>
      </c>
    </row>
    <row r="60" spans="1:54" x14ac:dyDescent="0.45">
      <c r="A60" s="10">
        <v>21</v>
      </c>
      <c r="B60" s="11" t="s">
        <v>182</v>
      </c>
      <c r="C60" s="10" t="s">
        <v>183</v>
      </c>
      <c r="D60" s="12">
        <v>44016</v>
      </c>
      <c r="E60" s="21">
        <v>435210.33205671131</v>
      </c>
      <c r="F60" s="22">
        <v>19131.180472249613</v>
      </c>
      <c r="G60" s="23">
        <v>37.202857142857141</v>
      </c>
      <c r="H60" s="22">
        <v>9472.6294645949274</v>
      </c>
      <c r="I60" s="22"/>
      <c r="J60" s="22">
        <v>502677.50501679676</v>
      </c>
      <c r="K60" s="23"/>
      <c r="L60" s="22">
        <v>374.75714285714281</v>
      </c>
      <c r="M60" s="22"/>
      <c r="N60" s="23"/>
      <c r="O60" s="23"/>
      <c r="P60" s="23"/>
      <c r="Q60" s="23">
        <v>42.172857142857147</v>
      </c>
      <c r="R60" s="23"/>
      <c r="S60" s="23"/>
      <c r="T60" s="22">
        <v>29672.052619047616</v>
      </c>
      <c r="U60" s="22">
        <v>3910.0800685177273</v>
      </c>
      <c r="V60" s="23">
        <v>30.733571428571427</v>
      </c>
      <c r="W60" s="22">
        <v>195.44342661377925</v>
      </c>
      <c r="X60" s="22">
        <v>726.07500000000005</v>
      </c>
      <c r="Y60" s="23"/>
      <c r="Z60" s="22">
        <v>744.74249999999995</v>
      </c>
      <c r="AA60" s="22"/>
      <c r="AB60" s="22">
        <v>904.19999999999982</v>
      </c>
      <c r="AC60" s="22">
        <v>194.57714285714286</v>
      </c>
      <c r="AD60" s="22">
        <v>5505.6872000000012</v>
      </c>
      <c r="AE60" s="23">
        <v>64.754285714285714</v>
      </c>
      <c r="AF60" s="23">
        <v>84.207612244897959</v>
      </c>
      <c r="AG60" s="23">
        <v>86.805714285714288</v>
      </c>
      <c r="AH60" s="23">
        <v>13.785714285714285</v>
      </c>
      <c r="AI60" s="23">
        <v>66.8</v>
      </c>
      <c r="AJ60" s="23"/>
      <c r="AK60" s="23"/>
      <c r="AL60" s="23">
        <v>37.619999999999997</v>
      </c>
      <c r="AM60" s="23"/>
      <c r="AN60" s="23">
        <v>26.331428571428571</v>
      </c>
      <c r="AO60" s="23"/>
      <c r="AP60" s="23">
        <v>24.945714285714281</v>
      </c>
      <c r="AQ60" s="23"/>
      <c r="AR60" s="23">
        <v>19.259999999999998</v>
      </c>
      <c r="AS60" s="23"/>
      <c r="AT60" s="23">
        <v>31.259999999999998</v>
      </c>
      <c r="AU60" s="23"/>
      <c r="AV60" s="22">
        <v>164.44142857142856</v>
      </c>
      <c r="AW60" s="22"/>
      <c r="AX60" s="23"/>
      <c r="AY60" s="23"/>
      <c r="AZ60" s="23"/>
      <c r="BA60" s="23">
        <v>14.378742857142859</v>
      </c>
      <c r="BB60" s="22">
        <v>243.88742857142859</v>
      </c>
    </row>
    <row r="61" spans="1:54" ht="30.4" x14ac:dyDescent="0.45">
      <c r="A61" s="10">
        <v>21</v>
      </c>
      <c r="B61" s="35" t="s">
        <v>184</v>
      </c>
      <c r="C61" s="39" t="s">
        <v>185</v>
      </c>
      <c r="D61" s="12">
        <v>42998</v>
      </c>
      <c r="E61" s="21">
        <v>766166.28516484995</v>
      </c>
      <c r="F61" s="22">
        <v>125367.27781479363</v>
      </c>
      <c r="G61" s="23"/>
      <c r="H61" s="22">
        <v>14567.1097938369</v>
      </c>
      <c r="I61" s="22"/>
      <c r="J61" s="22">
        <v>3994.0340115419672</v>
      </c>
      <c r="K61" s="23"/>
      <c r="L61" s="23">
        <v>74.777919999999995</v>
      </c>
      <c r="M61" s="22"/>
      <c r="N61" s="23"/>
      <c r="O61" s="23"/>
      <c r="P61" s="23"/>
      <c r="Q61" s="23"/>
      <c r="R61" s="23">
        <v>3.8345000000000002</v>
      </c>
      <c r="S61" s="23"/>
      <c r="T61" s="22">
        <v>53256.653055555551</v>
      </c>
      <c r="U61" s="22">
        <v>2985.3175298888555</v>
      </c>
      <c r="V61" s="22">
        <v>1662.3506637168139</v>
      </c>
      <c r="W61" s="23">
        <v>78.262713431746988</v>
      </c>
      <c r="X61" s="22">
        <v>8762.3539999999994</v>
      </c>
      <c r="Y61" s="22"/>
      <c r="Z61" s="22">
        <v>1297.6899166666669</v>
      </c>
      <c r="AA61" s="22"/>
      <c r="AB61" s="22">
        <v>433.08000000000021</v>
      </c>
      <c r="AC61" s="23">
        <v>67.864000000000019</v>
      </c>
      <c r="AD61" s="22">
        <v>8844.8909999999996</v>
      </c>
      <c r="AE61" s="22">
        <v>175.26800000000003</v>
      </c>
      <c r="AF61" s="23"/>
      <c r="AG61" s="22">
        <v>81.629499999999979</v>
      </c>
      <c r="AH61" s="23">
        <v>8.2910000000000004</v>
      </c>
      <c r="AI61" s="23">
        <v>30.793600000000005</v>
      </c>
      <c r="AJ61" s="23"/>
      <c r="AK61" s="23"/>
      <c r="AL61" s="23"/>
      <c r="AM61" s="23"/>
      <c r="AN61" s="23">
        <v>17.021000000000001</v>
      </c>
      <c r="AO61" s="23"/>
      <c r="AP61" s="23">
        <v>10.278499999999999</v>
      </c>
      <c r="AQ61" s="23"/>
      <c r="AR61" s="23">
        <v>15.861000000000001</v>
      </c>
      <c r="AS61" s="23"/>
      <c r="AT61" s="23">
        <v>60.027000000000001</v>
      </c>
      <c r="AU61" s="22"/>
      <c r="AV61" s="22">
        <v>105.137</v>
      </c>
      <c r="AW61" s="22"/>
      <c r="AX61" s="22"/>
      <c r="AY61" s="23"/>
      <c r="AZ61" s="23"/>
      <c r="BA61" s="23"/>
      <c r="BB61" s="22">
        <v>88.165930000000003</v>
      </c>
    </row>
    <row r="62" spans="1:54" x14ac:dyDescent="0.45">
      <c r="A62" s="10">
        <v>22</v>
      </c>
      <c r="B62" s="11" t="s">
        <v>186</v>
      </c>
      <c r="C62" s="10" t="s">
        <v>187</v>
      </c>
      <c r="D62" s="12">
        <v>37129</v>
      </c>
      <c r="E62" s="24">
        <v>609548</v>
      </c>
      <c r="F62" s="25">
        <v>46083.650190114073</v>
      </c>
      <c r="G62" s="25">
        <v>402.01971627795143</v>
      </c>
      <c r="H62" s="25">
        <v>5457.7639751552788</v>
      </c>
      <c r="I62" s="25">
        <v>710.11404561824725</v>
      </c>
      <c r="J62" s="25">
        <v>2561.8661257606495</v>
      </c>
      <c r="K62" s="26">
        <v>13.530810810810811</v>
      </c>
      <c r="L62" s="25">
        <v>3.3099942617013078</v>
      </c>
      <c r="M62" s="25">
        <v>213.67989056087552</v>
      </c>
      <c r="N62" s="26">
        <v>1.3362359588645507</v>
      </c>
      <c r="O62" s="26">
        <v>10.542937425573859</v>
      </c>
      <c r="P62" s="25" t="s">
        <v>61</v>
      </c>
      <c r="Q62" s="26" t="s">
        <v>61</v>
      </c>
      <c r="R62" s="26" t="s">
        <v>80</v>
      </c>
      <c r="S62" s="26">
        <v>10.838020618005096</v>
      </c>
      <c r="T62" s="25">
        <v>48874.170002503852</v>
      </c>
      <c r="U62" s="25">
        <v>1709</v>
      </c>
      <c r="V62" s="25">
        <v>696.7</v>
      </c>
      <c r="W62" s="26" t="s">
        <v>62</v>
      </c>
      <c r="X62" s="25">
        <v>15674.088411188441</v>
      </c>
      <c r="Y62" s="27" t="s">
        <v>62</v>
      </c>
      <c r="Z62" s="25">
        <v>10972.596874999999</v>
      </c>
      <c r="AA62" s="26" t="s">
        <v>63</v>
      </c>
      <c r="AB62" s="26" t="s">
        <v>62</v>
      </c>
      <c r="AC62" s="26">
        <v>1.2300677008602736</v>
      </c>
      <c r="AD62" s="25">
        <v>9840.9383333333335</v>
      </c>
      <c r="AE62" s="25">
        <v>127.34096630574732</v>
      </c>
      <c r="AF62" s="27">
        <v>0.24737299855996125</v>
      </c>
      <c r="AG62" s="27">
        <v>0.4583800442364877</v>
      </c>
      <c r="AH62" s="26" t="s">
        <v>66</v>
      </c>
      <c r="AI62" s="27" t="s">
        <v>67</v>
      </c>
      <c r="AJ62" s="27" t="s">
        <v>67</v>
      </c>
      <c r="AK62" s="28" t="s">
        <v>68</v>
      </c>
      <c r="AL62" s="27" t="s">
        <v>69</v>
      </c>
      <c r="AM62" s="27" t="s">
        <v>70</v>
      </c>
      <c r="AN62" s="27" t="s">
        <v>69</v>
      </c>
      <c r="AO62" s="27" t="s">
        <v>70</v>
      </c>
      <c r="AP62" s="28" t="s">
        <v>69</v>
      </c>
      <c r="AQ62" s="27" t="s">
        <v>70</v>
      </c>
      <c r="AR62" s="28" t="s">
        <v>65</v>
      </c>
      <c r="AS62" s="27" t="s">
        <v>66</v>
      </c>
      <c r="AT62" s="28" t="s">
        <v>69</v>
      </c>
      <c r="AU62" s="26" t="s">
        <v>69</v>
      </c>
      <c r="AV62" s="27">
        <v>0.24614022089687063</v>
      </c>
      <c r="AW62" s="28" t="s">
        <v>65</v>
      </c>
      <c r="AX62" s="27" t="s">
        <v>68</v>
      </c>
      <c r="AY62" s="27" t="s">
        <v>62</v>
      </c>
      <c r="AZ62" s="27" t="s">
        <v>66</v>
      </c>
      <c r="BA62" s="27" t="s">
        <v>72</v>
      </c>
      <c r="BB62" s="25">
        <v>1110.9250000000002</v>
      </c>
    </row>
    <row r="63" spans="1:54" x14ac:dyDescent="0.45">
      <c r="A63" s="10">
        <v>22</v>
      </c>
      <c r="B63" s="11" t="s">
        <v>188</v>
      </c>
      <c r="C63" s="10" t="s">
        <v>187</v>
      </c>
      <c r="D63" s="12">
        <v>40003</v>
      </c>
      <c r="E63" s="29">
        <v>1070047.367444905</v>
      </c>
      <c r="F63" s="30">
        <v>37129.373795946827</v>
      </c>
      <c r="G63" s="30"/>
      <c r="H63" s="30">
        <v>6092.7212692552039</v>
      </c>
      <c r="I63" s="30"/>
      <c r="J63" s="30">
        <v>2808.1437227236138</v>
      </c>
      <c r="K63" s="31"/>
      <c r="L63" s="31">
        <v>6.7952799999999991</v>
      </c>
      <c r="M63" s="30">
        <v>195.49081604886049</v>
      </c>
      <c r="N63" s="31"/>
      <c r="O63" s="31"/>
      <c r="P63" s="31"/>
      <c r="Q63" s="31"/>
      <c r="R63" s="31"/>
      <c r="S63" s="31">
        <v>10.703554411204482</v>
      </c>
      <c r="T63" s="30">
        <v>43748.740099999995</v>
      </c>
      <c r="U63" s="30">
        <v>2477.8111056259886</v>
      </c>
      <c r="V63" s="31">
        <v>1213.7663265689887</v>
      </c>
      <c r="W63" s="30"/>
      <c r="X63" s="30">
        <v>3964.8253333333332</v>
      </c>
      <c r="Y63" s="30"/>
      <c r="Z63" s="30">
        <v>5005.7020784313727</v>
      </c>
      <c r="AA63" s="10"/>
      <c r="AB63" s="30">
        <v>318.38749999999999</v>
      </c>
      <c r="AC63" s="30">
        <v>662.87620769230773</v>
      </c>
      <c r="AD63" s="30">
        <v>6946.9870476190481</v>
      </c>
      <c r="AE63" s="30">
        <v>156.20947368421054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">
        <v>62.991153846153843</v>
      </c>
      <c r="AW63" s="30"/>
      <c r="AX63" s="30"/>
      <c r="AY63" s="33"/>
      <c r="AZ63" s="30"/>
      <c r="BA63" s="30"/>
      <c r="BB63" s="30">
        <v>341.09188571428575</v>
      </c>
    </row>
    <row r="64" spans="1:54" x14ac:dyDescent="0.45">
      <c r="A64" s="10">
        <v>22</v>
      </c>
      <c r="B64" s="11" t="s">
        <v>189</v>
      </c>
      <c r="C64" s="20" t="s">
        <v>190</v>
      </c>
      <c r="D64" s="12">
        <v>40003</v>
      </c>
      <c r="E64" s="29">
        <v>838764.56717074255</v>
      </c>
      <c r="F64" s="30">
        <v>46323.972375210462</v>
      </c>
      <c r="G64" s="30"/>
      <c r="H64" s="30">
        <v>8816.8679435570029</v>
      </c>
      <c r="I64" s="30"/>
      <c r="J64" s="30"/>
      <c r="K64" s="31">
        <v>1.7536894245891315</v>
      </c>
      <c r="L64" s="31">
        <v>10.027279999999998</v>
      </c>
      <c r="M64" s="30">
        <v>303.17766497852233</v>
      </c>
      <c r="N64" s="31"/>
      <c r="O64" s="31"/>
      <c r="P64" s="31"/>
      <c r="Q64" s="31">
        <v>6.5146153846153831</v>
      </c>
      <c r="R64" s="31"/>
      <c r="S64" s="31">
        <v>3.940686881792717</v>
      </c>
      <c r="T64" s="30">
        <v>35017.540099999998</v>
      </c>
      <c r="U64" s="30">
        <v>2590.2818963728446</v>
      </c>
      <c r="V64" s="30">
        <v>982.91183587332716</v>
      </c>
      <c r="W64" s="30"/>
      <c r="X64" s="30">
        <v>2748.2088888888889</v>
      </c>
      <c r="Y64" s="30"/>
      <c r="Z64" s="30">
        <v>2797.8620784313725</v>
      </c>
      <c r="AA64" s="10"/>
      <c r="AB64" s="30"/>
      <c r="AC64" s="30">
        <v>283.92420769230773</v>
      </c>
      <c r="AD64" s="30">
        <v>5762.4870476190472</v>
      </c>
      <c r="AE64" s="30">
        <v>102.60947368421054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"/>
      <c r="AW64" s="31"/>
      <c r="AX64" s="30"/>
      <c r="AY64" s="30"/>
      <c r="AZ64" s="30"/>
      <c r="BA64" s="30"/>
      <c r="BB64" s="30">
        <v>231.7478857142857</v>
      </c>
    </row>
    <row r="65" spans="1:54" x14ac:dyDescent="0.45">
      <c r="A65" s="10">
        <v>22</v>
      </c>
      <c r="B65" s="11" t="s">
        <v>191</v>
      </c>
      <c r="C65" s="20" t="s">
        <v>190</v>
      </c>
      <c r="D65" s="12">
        <v>44018</v>
      </c>
      <c r="E65" s="21">
        <v>641196.47603477398</v>
      </c>
      <c r="F65" s="22">
        <v>49994.437100604031</v>
      </c>
      <c r="G65" s="23"/>
      <c r="H65" s="22">
        <v>9793.6416318426345</v>
      </c>
      <c r="I65" s="22">
        <v>1235.5610259630905</v>
      </c>
      <c r="J65" s="22">
        <v>2503.4873667174083</v>
      </c>
      <c r="K65" s="23"/>
      <c r="L65" s="23">
        <v>10.717142857142857</v>
      </c>
      <c r="M65" s="22">
        <v>925.54057872914291</v>
      </c>
      <c r="N65" s="23"/>
      <c r="O65" s="23"/>
      <c r="P65" s="23"/>
      <c r="Q65" s="23"/>
      <c r="R65" s="23"/>
      <c r="S65" s="23">
        <v>10.133303583357581</v>
      </c>
      <c r="T65" s="22">
        <v>55522.052619047616</v>
      </c>
      <c r="U65" s="22">
        <v>2288.7313443553771</v>
      </c>
      <c r="V65" s="22">
        <v>1064.9456355785373</v>
      </c>
      <c r="W65" s="22"/>
      <c r="X65" s="22">
        <v>2060.875</v>
      </c>
      <c r="Y65" s="23"/>
      <c r="Z65" s="22">
        <v>4939.0424999999996</v>
      </c>
      <c r="AA65" s="22"/>
      <c r="AB65" s="22"/>
      <c r="AC65" s="22">
        <v>139.54000000000002</v>
      </c>
      <c r="AD65" s="22">
        <v>7498.3272000000015</v>
      </c>
      <c r="AE65" s="22">
        <v>145.29428571428571</v>
      </c>
      <c r="AF65" s="22"/>
      <c r="AG65" s="23">
        <v>28.285714285714292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2"/>
      <c r="AW65" s="22"/>
      <c r="AX65" s="23"/>
      <c r="AY65" s="32"/>
      <c r="AZ65" s="23"/>
      <c r="BA65" s="23"/>
      <c r="BB65" s="22">
        <v>377.83942857142858</v>
      </c>
    </row>
    <row r="66" spans="1:54" x14ac:dyDescent="0.45">
      <c r="A66" s="10"/>
      <c r="B66" s="35"/>
      <c r="C66" s="10"/>
      <c r="D66" s="12"/>
      <c r="E66" s="35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x14ac:dyDescent="0.45">
      <c r="A67" s="10"/>
      <c r="B67" s="11"/>
      <c r="C67" s="40" t="s">
        <v>307</v>
      </c>
      <c r="D67" s="12"/>
      <c r="E67" s="3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x14ac:dyDescent="0.45">
      <c r="A68" s="10">
        <v>23</v>
      </c>
      <c r="B68" s="11" t="s">
        <v>192</v>
      </c>
      <c r="C68" s="20" t="s">
        <v>193</v>
      </c>
      <c r="D68" s="12">
        <v>42206</v>
      </c>
      <c r="E68" s="41">
        <v>158659.21761104569</v>
      </c>
      <c r="F68" s="42">
        <v>316219.42196986219</v>
      </c>
      <c r="G68" s="42">
        <v>222.665174347495</v>
      </c>
      <c r="H68" s="42">
        <v>6342.5606420775503</v>
      </c>
      <c r="I68" s="42"/>
      <c r="J68" s="42">
        <v>222224.98644613114</v>
      </c>
      <c r="K68" s="42"/>
      <c r="L68" s="43">
        <v>83.913459459892223</v>
      </c>
      <c r="M68" s="42">
        <v>713.06474902247885</v>
      </c>
      <c r="N68" s="42"/>
      <c r="O68" s="42"/>
      <c r="P68" s="42"/>
      <c r="Q68" s="42"/>
      <c r="R68" s="43"/>
      <c r="S68" s="43">
        <v>4.4397260487448866</v>
      </c>
      <c r="T68" s="42">
        <v>23369.447173590055</v>
      </c>
      <c r="U68" s="42">
        <v>650.84975872319455</v>
      </c>
      <c r="V68" s="42">
        <v>124.59653760063685</v>
      </c>
      <c r="W68" s="44">
        <f>1000*0.447554912470268</f>
        <v>447.55491247026799</v>
      </c>
      <c r="X68" s="43">
        <v>15482.975373638779</v>
      </c>
      <c r="Y68" s="43"/>
      <c r="Z68" s="43">
        <v>58066.343544086907</v>
      </c>
      <c r="AA68" s="43"/>
      <c r="AB68" s="43">
        <v>1728.6107263619456</v>
      </c>
      <c r="AC68" s="44">
        <v>567.08719019749356</v>
      </c>
      <c r="AD68" s="42">
        <f>1000*2.88086815241671</f>
        <v>2880.86815241671</v>
      </c>
      <c r="AE68" s="42">
        <v>35.516726110412776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3"/>
      <c r="AZ68" s="44"/>
      <c r="BA68" s="44"/>
      <c r="BB68" s="42">
        <v>26180.43839080695</v>
      </c>
    </row>
    <row r="69" spans="1:54" x14ac:dyDescent="0.45">
      <c r="A69" s="10">
        <v>23</v>
      </c>
      <c r="B69" s="11" t="s">
        <v>194</v>
      </c>
      <c r="C69" s="10" t="s">
        <v>195</v>
      </c>
      <c r="D69" s="12">
        <v>42206</v>
      </c>
      <c r="E69" s="41">
        <v>1242388.4286056967</v>
      </c>
      <c r="F69" s="42">
        <v>332592.16950478411</v>
      </c>
      <c r="G69" s="42">
        <v>220.05569838774886</v>
      </c>
      <c r="H69" s="42">
        <v>11719.63428386753</v>
      </c>
      <c r="I69" s="42"/>
      <c r="J69" s="42">
        <v>863.33393000900105</v>
      </c>
      <c r="K69" s="42"/>
      <c r="L69" s="43">
        <v>57.625957409999515</v>
      </c>
      <c r="M69" s="42">
        <v>609.05525887756085</v>
      </c>
      <c r="N69" s="42"/>
      <c r="O69" s="42"/>
      <c r="P69" s="42"/>
      <c r="Q69" s="42"/>
      <c r="R69" s="43">
        <v>29.67156540045519</v>
      </c>
      <c r="S69" s="43"/>
      <c r="T69" s="42">
        <v>10483.775705995089</v>
      </c>
      <c r="U69" s="42">
        <v>2493.0780243471559</v>
      </c>
      <c r="V69" s="42">
        <v>1122.6198906781331</v>
      </c>
      <c r="W69" s="44"/>
      <c r="X69" s="43">
        <v>13346.445646972123</v>
      </c>
      <c r="Y69" s="43"/>
      <c r="Z69" s="43"/>
      <c r="AA69" s="43"/>
      <c r="AB69" s="43">
        <v>1505.8483268588564</v>
      </c>
      <c r="AC69" s="44"/>
      <c r="AD69" s="42">
        <f>1000*22.1574627135398</f>
        <v>22157.4627135398</v>
      </c>
      <c r="AE69" s="42">
        <v>489.79364306628071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3"/>
      <c r="AZ69" s="44"/>
      <c r="BA69" s="44"/>
      <c r="BB69" s="42">
        <v>75.541952035135168</v>
      </c>
    </row>
    <row r="70" spans="1:54" x14ac:dyDescent="0.45">
      <c r="A70" s="10">
        <v>23</v>
      </c>
      <c r="B70" s="11" t="s">
        <v>196</v>
      </c>
      <c r="C70" s="10" t="s">
        <v>195</v>
      </c>
      <c r="D70" s="12">
        <v>44029</v>
      </c>
      <c r="E70" s="21">
        <v>1327742.6075243438</v>
      </c>
      <c r="F70" s="22">
        <v>371350.51137342001</v>
      </c>
      <c r="G70" s="23">
        <v>30.182857142857138</v>
      </c>
      <c r="H70" s="22">
        <v>12782.30554337035</v>
      </c>
      <c r="I70" s="22">
        <v>692.1458024236174</v>
      </c>
      <c r="J70" s="22">
        <v>749.62311841023666</v>
      </c>
      <c r="K70" s="23"/>
      <c r="L70" s="23">
        <v>42.917142857142856</v>
      </c>
      <c r="M70" s="22">
        <v>1067.0938675364735</v>
      </c>
      <c r="N70" s="23"/>
      <c r="O70" s="23"/>
      <c r="P70" s="23"/>
      <c r="Q70" s="23"/>
      <c r="R70" s="23">
        <v>33.775714285714287</v>
      </c>
      <c r="S70" s="23">
        <v>2.8111706558441565</v>
      </c>
      <c r="T70" s="22">
        <v>10470.052619047619</v>
      </c>
      <c r="U70" s="22">
        <v>2842.8722921026165</v>
      </c>
      <c r="V70" s="22">
        <v>1179.5533837977455</v>
      </c>
      <c r="W70" s="22"/>
      <c r="X70" s="22">
        <v>9540.875</v>
      </c>
      <c r="Y70" s="23"/>
      <c r="Z70" s="22">
        <v>1177.2425000000001</v>
      </c>
      <c r="AA70" s="22"/>
      <c r="AB70" s="22"/>
      <c r="AC70" s="22">
        <v>165.39714285714285</v>
      </c>
      <c r="AD70" s="22">
        <v>22243.447200000002</v>
      </c>
      <c r="AE70" s="22">
        <v>421.01428571428573</v>
      </c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3"/>
      <c r="AT70" s="23">
        <v>47.382857142857148</v>
      </c>
      <c r="AU70" s="23"/>
      <c r="AV70" s="23"/>
      <c r="AW70" s="23"/>
      <c r="AX70" s="23"/>
      <c r="AY70" s="32"/>
      <c r="AZ70" s="23"/>
      <c r="BA70" s="23"/>
      <c r="BB70" s="23">
        <v>37.946628571428576</v>
      </c>
    </row>
    <row r="71" spans="1:54" x14ac:dyDescent="0.45">
      <c r="A71" s="10">
        <v>23</v>
      </c>
      <c r="B71" s="35" t="s">
        <v>197</v>
      </c>
      <c r="C71" s="10" t="s">
        <v>198</v>
      </c>
      <c r="D71" s="12">
        <v>42995</v>
      </c>
      <c r="E71" s="21">
        <v>158161.67583921397</v>
      </c>
      <c r="F71" s="22">
        <v>303918.7030904821</v>
      </c>
      <c r="G71" s="23">
        <v>34.226010000000009</v>
      </c>
      <c r="H71" s="22">
        <v>7877.0692585973948</v>
      </c>
      <c r="I71" s="22"/>
      <c r="J71" s="22">
        <v>114034.18916754528</v>
      </c>
      <c r="K71" s="23"/>
      <c r="L71" s="23">
        <v>47.690719999999999</v>
      </c>
      <c r="M71" s="22"/>
      <c r="N71" s="23">
        <v>2.4618310287470995</v>
      </c>
      <c r="O71" s="23">
        <v>35.235126284582876</v>
      </c>
      <c r="P71" s="23"/>
      <c r="Q71" s="23">
        <v>27.69</v>
      </c>
      <c r="R71" s="23"/>
      <c r="S71" s="23">
        <v>3.4993145861567077</v>
      </c>
      <c r="T71" s="22">
        <v>26056.653055555551</v>
      </c>
      <c r="U71" s="22">
        <v>505.97199999999998</v>
      </c>
      <c r="V71" s="22">
        <v>143.35775000000001</v>
      </c>
      <c r="W71" s="22">
        <v>515.68115714285716</v>
      </c>
      <c r="X71" s="22">
        <v>12650.353999999999</v>
      </c>
      <c r="Y71" s="22"/>
      <c r="Z71" s="22">
        <v>57814.389916666667</v>
      </c>
      <c r="AA71" s="22"/>
      <c r="AB71" s="22">
        <v>695.375</v>
      </c>
      <c r="AC71" s="22">
        <v>539.16150000000005</v>
      </c>
      <c r="AD71" s="22">
        <v>2360.8910000000001</v>
      </c>
      <c r="AE71" s="23">
        <v>44.468000000000004</v>
      </c>
      <c r="AF71" s="23">
        <v>86.492064285714292</v>
      </c>
      <c r="AG71" s="22">
        <v>191.36949999999999</v>
      </c>
      <c r="AH71" s="23">
        <v>24.351000000000003</v>
      </c>
      <c r="AI71" s="23">
        <v>89.92880000000001</v>
      </c>
      <c r="AJ71" s="23">
        <v>49.292000000000002</v>
      </c>
      <c r="AK71" s="23"/>
      <c r="AL71" s="23">
        <v>21.187999999999999</v>
      </c>
      <c r="AM71" s="23"/>
      <c r="AN71" s="23">
        <v>41.140999999999998</v>
      </c>
      <c r="AO71" s="23">
        <v>15.363500000000002</v>
      </c>
      <c r="AP71" s="23">
        <v>47.385000000000005</v>
      </c>
      <c r="AQ71" s="23">
        <v>11.724</v>
      </c>
      <c r="AR71" s="23">
        <v>84.001000000000005</v>
      </c>
      <c r="AS71" s="23">
        <v>15.3475</v>
      </c>
      <c r="AT71" s="23">
        <v>95.606999999999985</v>
      </c>
      <c r="AU71" s="22"/>
      <c r="AV71" s="22"/>
      <c r="AW71" s="23">
        <v>56.381000000000007</v>
      </c>
      <c r="AX71" s="23"/>
      <c r="AY71" s="32">
        <v>0.73599999999999999</v>
      </c>
      <c r="AZ71" s="23"/>
      <c r="BA71" s="23">
        <v>33.284999999999997</v>
      </c>
      <c r="BB71" s="22">
        <v>12496.783530000001</v>
      </c>
    </row>
    <row r="72" spans="1:54" x14ac:dyDescent="0.45">
      <c r="A72" s="10">
        <v>23</v>
      </c>
      <c r="B72" s="35" t="s">
        <v>199</v>
      </c>
      <c r="C72" s="10" t="s">
        <v>198</v>
      </c>
      <c r="D72" s="12">
        <v>42995</v>
      </c>
      <c r="E72" s="21">
        <v>761794.03275641939</v>
      </c>
      <c r="F72" s="22">
        <v>161951.89774426888</v>
      </c>
      <c r="G72" s="23">
        <v>39.714010000000002</v>
      </c>
      <c r="H72" s="22">
        <v>17255.929913263302</v>
      </c>
      <c r="I72" s="22">
        <v>3550.6560107010837</v>
      </c>
      <c r="J72" s="22">
        <v>167059.0569949848</v>
      </c>
      <c r="K72" s="23">
        <v>21.974737504679368</v>
      </c>
      <c r="L72" s="23">
        <v>20.583919999999999</v>
      </c>
      <c r="M72" s="22"/>
      <c r="N72" s="23"/>
      <c r="O72" s="23">
        <v>6.4700440712780507</v>
      </c>
      <c r="P72" s="23"/>
      <c r="Q72" s="23"/>
      <c r="R72" s="23">
        <v>13.0745</v>
      </c>
      <c r="S72" s="23">
        <v>17.853904369289236</v>
      </c>
      <c r="T72" s="22">
        <v>13137.653055555556</v>
      </c>
      <c r="U72" s="22">
        <v>1856.1345920696908</v>
      </c>
      <c r="V72" s="22">
        <v>473.92775</v>
      </c>
      <c r="W72" s="23">
        <v>72.465083083723115</v>
      </c>
      <c r="X72" s="22">
        <v>4358.3540000000003</v>
      </c>
      <c r="Y72" s="22"/>
      <c r="Z72" s="22">
        <v>1156.5899166666666</v>
      </c>
      <c r="AA72" s="22"/>
      <c r="AB72" s="22">
        <v>752.97500000000014</v>
      </c>
      <c r="AC72" s="22">
        <v>292.80400000000003</v>
      </c>
      <c r="AD72" s="22">
        <v>4548.8909999999996</v>
      </c>
      <c r="AE72" s="23">
        <v>32.787999999999997</v>
      </c>
      <c r="AF72" s="23">
        <v>49.007207142857141</v>
      </c>
      <c r="AG72" s="22">
        <v>128.40949999999998</v>
      </c>
      <c r="AH72" s="23">
        <v>19.170999999999999</v>
      </c>
      <c r="AI72" s="23">
        <v>59.773600000000002</v>
      </c>
      <c r="AJ72" s="23">
        <v>33.15</v>
      </c>
      <c r="AK72" s="23"/>
      <c r="AL72" s="23"/>
      <c r="AM72" s="23"/>
      <c r="AN72" s="23">
        <v>18.881</v>
      </c>
      <c r="AO72" s="23"/>
      <c r="AP72" s="23">
        <v>12.8185</v>
      </c>
      <c r="AQ72" s="23"/>
      <c r="AR72" s="23">
        <v>13.39</v>
      </c>
      <c r="AS72" s="23"/>
      <c r="AT72" s="23">
        <v>52.626999999999995</v>
      </c>
      <c r="AU72" s="22"/>
      <c r="AV72" s="22">
        <v>653.428</v>
      </c>
      <c r="AW72" s="22"/>
      <c r="AX72" s="23"/>
      <c r="AY72" s="32">
        <v>0.39599999999999991</v>
      </c>
      <c r="AZ72" s="23"/>
      <c r="BA72" s="23"/>
      <c r="BB72" s="22">
        <v>457.17952999999994</v>
      </c>
    </row>
    <row r="73" spans="1:54" x14ac:dyDescent="0.45">
      <c r="A73" s="10">
        <v>23</v>
      </c>
      <c r="B73" s="35" t="s">
        <v>200</v>
      </c>
      <c r="C73" s="10" t="s">
        <v>201</v>
      </c>
      <c r="D73" s="12">
        <v>42995</v>
      </c>
      <c r="E73" s="21">
        <v>203325.02681194601</v>
      </c>
      <c r="F73" s="22">
        <v>307791.19532994495</v>
      </c>
      <c r="G73" s="22">
        <v>103.27681</v>
      </c>
      <c r="H73" s="22">
        <v>4548.0538726408931</v>
      </c>
      <c r="I73" s="22"/>
      <c r="J73" s="22">
        <v>94537.519974552182</v>
      </c>
      <c r="K73" s="23">
        <v>5.4725015113567661</v>
      </c>
      <c r="L73" s="23">
        <v>51.453920000000004</v>
      </c>
      <c r="M73" s="22"/>
      <c r="N73" s="23">
        <v>3.5088811232994956</v>
      </c>
      <c r="O73" s="23">
        <v>61.876597988077968</v>
      </c>
      <c r="P73" s="22">
        <v>197.57929999999999</v>
      </c>
      <c r="Q73" s="23">
        <v>31.75</v>
      </c>
      <c r="R73" s="23"/>
      <c r="S73" s="23">
        <v>3.5951404174820083</v>
      </c>
      <c r="T73" s="22">
        <v>22386.653055555551</v>
      </c>
      <c r="U73" s="22">
        <v>305.27199999999999</v>
      </c>
      <c r="V73" s="23">
        <v>89.487749999999991</v>
      </c>
      <c r="W73" s="22">
        <v>406.21544285714293</v>
      </c>
      <c r="X73" s="22">
        <v>48170.353999999999</v>
      </c>
      <c r="Y73" s="22"/>
      <c r="Z73" s="22">
        <v>86434.389916666667</v>
      </c>
      <c r="AA73" s="22"/>
      <c r="AB73" s="22">
        <v>973.68000000000006</v>
      </c>
      <c r="AC73" s="22">
        <v>745.80399999999997</v>
      </c>
      <c r="AD73" s="22">
        <v>1812.2910000000002</v>
      </c>
      <c r="AE73" s="23">
        <v>31.387999999999998</v>
      </c>
      <c r="AF73" s="22">
        <v>149.57120714285713</v>
      </c>
      <c r="AG73" s="22">
        <v>349.96950000000004</v>
      </c>
      <c r="AH73" s="23">
        <v>55.310999999999993</v>
      </c>
      <c r="AI73" s="22">
        <v>146.75360000000001</v>
      </c>
      <c r="AJ73" s="23">
        <v>27.372</v>
      </c>
      <c r="AK73" s="23"/>
      <c r="AL73" s="23">
        <v>40.789500000000004</v>
      </c>
      <c r="AM73" s="23"/>
      <c r="AN73" s="23">
        <v>60.421999999999997</v>
      </c>
      <c r="AO73" s="23">
        <v>11.3835</v>
      </c>
      <c r="AP73" s="23">
        <v>44.498500000000007</v>
      </c>
      <c r="AQ73" s="23">
        <v>7.5839999999999996</v>
      </c>
      <c r="AR73" s="23">
        <v>45.99</v>
      </c>
      <c r="AS73" s="23">
        <v>14.147499999999999</v>
      </c>
      <c r="AT73" s="22">
        <v>467.03550000000001</v>
      </c>
      <c r="AU73" s="22"/>
      <c r="AV73" s="22">
        <v>167.02799999999999</v>
      </c>
      <c r="AW73" s="22">
        <v>123.38749999999999</v>
      </c>
      <c r="AX73" s="23">
        <v>29.470360000000003</v>
      </c>
      <c r="AY73" s="23">
        <v>2.7159999999999993</v>
      </c>
      <c r="AZ73" s="23">
        <v>20.046375000000005</v>
      </c>
      <c r="BA73" s="23">
        <v>47.50500000000001</v>
      </c>
      <c r="BB73" s="22">
        <v>35328.843529999998</v>
      </c>
    </row>
    <row r="74" spans="1:54" x14ac:dyDescent="0.45">
      <c r="A74" s="10">
        <v>25</v>
      </c>
      <c r="B74" s="11" t="s">
        <v>202</v>
      </c>
      <c r="C74" s="45" t="s">
        <v>203</v>
      </c>
      <c r="D74" s="12">
        <v>44032</v>
      </c>
      <c r="E74" s="41">
        <v>2166630.0280598784</v>
      </c>
      <c r="F74" s="42">
        <v>415747.1579562496</v>
      </c>
      <c r="G74" s="42">
        <v>177.82639752650016</v>
      </c>
      <c r="H74" s="42">
        <v>23456.885277356785</v>
      </c>
      <c r="I74" s="42"/>
      <c r="J74" s="42">
        <v>1459.4228893675765</v>
      </c>
      <c r="K74" s="42"/>
      <c r="L74" s="43">
        <v>3.3192868033203453</v>
      </c>
      <c r="M74" s="42"/>
      <c r="N74" s="42"/>
      <c r="O74" s="42"/>
      <c r="P74" s="42"/>
      <c r="Q74" s="42"/>
      <c r="R74" s="43">
        <v>4.7122748503402399</v>
      </c>
      <c r="S74" s="43">
        <v>53.219856085173525</v>
      </c>
      <c r="T74" s="42">
        <v>15737.797586963265</v>
      </c>
      <c r="U74" s="42">
        <v>9458.8517956855048</v>
      </c>
      <c r="V74" s="42">
        <v>2569.9232940869465</v>
      </c>
      <c r="W74" s="44"/>
      <c r="X74" s="43">
        <f>1000*3.20363325053737</f>
        <v>3203.6332505373698</v>
      </c>
      <c r="Y74" s="43"/>
      <c r="Z74" s="43">
        <v>4399.5878443934516</v>
      </c>
      <c r="AA74" s="43"/>
      <c r="AB74" s="43">
        <v>1662.5229723971891</v>
      </c>
      <c r="AC74" s="44">
        <v>973.94820155280968</v>
      </c>
      <c r="AD74" s="42">
        <f>39.3970102792879*1000</f>
        <v>39397.010279287897</v>
      </c>
      <c r="AE74" s="42">
        <v>551.07805190863405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3"/>
      <c r="AZ74" s="44"/>
      <c r="BA74" s="44"/>
      <c r="BB74" s="42">
        <v>229.05411950175014</v>
      </c>
    </row>
    <row r="75" spans="1:54" x14ac:dyDescent="0.45">
      <c r="A75" s="10">
        <v>25</v>
      </c>
      <c r="B75" s="35" t="s">
        <v>204</v>
      </c>
      <c r="C75" s="45" t="s">
        <v>205</v>
      </c>
      <c r="D75" s="12">
        <v>42987</v>
      </c>
      <c r="E75" s="21">
        <v>3261407.1413291702</v>
      </c>
      <c r="F75" s="22">
        <v>656395.16939116991</v>
      </c>
      <c r="G75" s="23">
        <v>75.704020000000014</v>
      </c>
      <c r="H75" s="22">
        <v>29889.116506123864</v>
      </c>
      <c r="I75" s="22">
        <v>16297.937433271567</v>
      </c>
      <c r="J75" s="22"/>
      <c r="K75" s="23"/>
      <c r="L75" s="23">
        <v>4.1630399999999996</v>
      </c>
      <c r="M75" s="22"/>
      <c r="N75" s="23"/>
      <c r="O75" s="23"/>
      <c r="P75" s="23"/>
      <c r="Q75" s="23">
        <v>45.820000000000007</v>
      </c>
      <c r="R75" s="23">
        <v>6.1890000000000001</v>
      </c>
      <c r="S75" s="23">
        <v>91.558210955445944</v>
      </c>
      <c r="T75" s="22">
        <v>22041.306111111109</v>
      </c>
      <c r="U75" s="22">
        <v>5971.4761531991589</v>
      </c>
      <c r="V75" s="22">
        <v>1056.6554999999998</v>
      </c>
      <c r="W75" s="22"/>
      <c r="X75" s="22">
        <v>3344.3519999999999</v>
      </c>
      <c r="Y75" s="22"/>
      <c r="Z75" s="22">
        <v>4376.779833333333</v>
      </c>
      <c r="AA75" s="22"/>
      <c r="AB75" s="22">
        <v>985.95000000000016</v>
      </c>
      <c r="AC75" s="22">
        <v>153.48800000000003</v>
      </c>
      <c r="AD75" s="22">
        <v>10977.781999999999</v>
      </c>
      <c r="AE75" s="23">
        <v>93.616000000000014</v>
      </c>
      <c r="AF75" s="22"/>
      <c r="AG75" s="22"/>
      <c r="AH75" s="23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3"/>
      <c r="AY75" s="32">
        <v>0.87199999999999989</v>
      </c>
      <c r="AZ75" s="23"/>
      <c r="BA75" s="23"/>
      <c r="BB75" s="22">
        <v>263.19186000000002</v>
      </c>
    </row>
    <row r="76" spans="1:54" x14ac:dyDescent="0.45">
      <c r="A76" s="10">
        <v>25</v>
      </c>
      <c r="B76" s="35" t="s">
        <v>206</v>
      </c>
      <c r="C76" s="45" t="s">
        <v>207</v>
      </c>
      <c r="D76" s="12">
        <v>42987</v>
      </c>
      <c r="E76" s="21">
        <v>2762090.8596675964</v>
      </c>
      <c r="F76" s="22">
        <v>432870.37127924553</v>
      </c>
      <c r="G76" s="23">
        <v>40.831209999999999</v>
      </c>
      <c r="H76" s="22">
        <v>28800.78455302271</v>
      </c>
      <c r="I76" s="22"/>
      <c r="J76" s="22"/>
      <c r="K76" s="23"/>
      <c r="L76" s="23">
        <v>3.0223200000000001</v>
      </c>
      <c r="M76" s="22">
        <v>655.70215396093909</v>
      </c>
      <c r="N76" s="22"/>
      <c r="O76" s="23"/>
      <c r="P76" s="23"/>
      <c r="Q76" s="23">
        <v>46.97</v>
      </c>
      <c r="R76" s="23">
        <v>4.3345000000000002</v>
      </c>
      <c r="S76" s="23">
        <v>98.246896128325375</v>
      </c>
      <c r="T76" s="22">
        <v>17274.653055555555</v>
      </c>
      <c r="U76" s="22">
        <v>11265.244818263745</v>
      </c>
      <c r="V76" s="22">
        <v>2738.7630530973452</v>
      </c>
      <c r="W76" s="22"/>
      <c r="X76" s="22">
        <v>2962.3539999999998</v>
      </c>
      <c r="Y76" s="22"/>
      <c r="Z76" s="22">
        <v>6934.389916666667</v>
      </c>
      <c r="AA76" s="22">
        <v>960.81741810442236</v>
      </c>
      <c r="AB76" s="22">
        <v>753.88000000000022</v>
      </c>
      <c r="AC76" s="22">
        <v>298.9615</v>
      </c>
      <c r="AD76" s="22">
        <v>30894.890999999996</v>
      </c>
      <c r="AE76" s="22">
        <v>256.548</v>
      </c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3"/>
      <c r="AU76" s="22"/>
      <c r="AV76" s="22"/>
      <c r="AW76" s="22"/>
      <c r="AX76" s="22"/>
      <c r="AY76" s="32"/>
      <c r="AZ76" s="23"/>
      <c r="BA76" s="23"/>
      <c r="BB76" s="22">
        <v>183.83313000000001</v>
      </c>
    </row>
    <row r="77" spans="1:54" x14ac:dyDescent="0.45">
      <c r="A77" s="10">
        <v>25</v>
      </c>
      <c r="B77" s="35" t="s">
        <v>208</v>
      </c>
      <c r="C77" s="45" t="s">
        <v>209</v>
      </c>
      <c r="D77" s="12">
        <v>42987</v>
      </c>
      <c r="E77" s="21">
        <v>2619429.0649071466</v>
      </c>
      <c r="F77" s="22">
        <v>413346.19624334847</v>
      </c>
      <c r="G77" s="23">
        <v>41.850409999999997</v>
      </c>
      <c r="H77" s="22">
        <v>28373.987708669305</v>
      </c>
      <c r="I77" s="22"/>
      <c r="J77" s="22"/>
      <c r="K77" s="23"/>
      <c r="L77" s="23">
        <v>2.1403199999999996</v>
      </c>
      <c r="M77" s="22"/>
      <c r="N77" s="22"/>
      <c r="O77" s="23"/>
      <c r="P77" s="23"/>
      <c r="Q77" s="23"/>
      <c r="R77" s="23">
        <v>4.5945</v>
      </c>
      <c r="S77" s="23">
        <v>68.443169574108509</v>
      </c>
      <c r="T77" s="22">
        <v>16774.653055555555</v>
      </c>
      <c r="U77" s="22">
        <v>10111.144487834186</v>
      </c>
      <c r="V77" s="22">
        <v>2579.1878318584072</v>
      </c>
      <c r="W77" s="22"/>
      <c r="X77" s="22">
        <v>2984.3539999999994</v>
      </c>
      <c r="Y77" s="22"/>
      <c r="Z77" s="22">
        <v>4754.389916666667</v>
      </c>
      <c r="AA77" s="22"/>
      <c r="AB77" s="22">
        <v>690.375</v>
      </c>
      <c r="AC77" s="22">
        <v>414.36150000000004</v>
      </c>
      <c r="AD77" s="22">
        <v>39134.890999999996</v>
      </c>
      <c r="AE77" s="22">
        <v>310.74799999999999</v>
      </c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3"/>
      <c r="AU77" s="22"/>
      <c r="AV77" s="22"/>
      <c r="AW77" s="22"/>
      <c r="AX77" s="22"/>
      <c r="AY77" s="32">
        <v>0.31599999999999989</v>
      </c>
      <c r="AZ77" s="23"/>
      <c r="BA77" s="23"/>
      <c r="BB77" s="22">
        <v>167.02673000000001</v>
      </c>
    </row>
    <row r="78" spans="1:54" x14ac:dyDescent="0.45">
      <c r="A78" s="10">
        <v>25</v>
      </c>
      <c r="B78" s="35" t="s">
        <v>210</v>
      </c>
      <c r="C78" s="45" t="s">
        <v>211</v>
      </c>
      <c r="D78" s="12">
        <v>42987</v>
      </c>
      <c r="E78" s="21">
        <v>4057935.4954083473</v>
      </c>
      <c r="F78" s="22">
        <v>643601.67509290448</v>
      </c>
      <c r="G78" s="22">
        <v>135.09201999999999</v>
      </c>
      <c r="H78" s="22">
        <v>27723.122521030382</v>
      </c>
      <c r="I78" s="22"/>
      <c r="J78" s="22">
        <v>15520.707733539557</v>
      </c>
      <c r="K78" s="23"/>
      <c r="L78" s="23">
        <v>8.0046400000000002</v>
      </c>
      <c r="M78" s="22"/>
      <c r="N78" s="23"/>
      <c r="O78" s="23"/>
      <c r="P78" s="23"/>
      <c r="Q78" s="23">
        <v>25.459999999999997</v>
      </c>
      <c r="R78" s="23">
        <v>8.2289999999999992</v>
      </c>
      <c r="S78" s="23">
        <v>15.649387533759196</v>
      </c>
      <c r="T78" s="22">
        <v>29035.306111111113</v>
      </c>
      <c r="U78" s="22">
        <v>7257.1258978672286</v>
      </c>
      <c r="V78" s="22">
        <v>1213.6555000000001</v>
      </c>
      <c r="W78" s="22"/>
      <c r="X78" s="22">
        <v>12191.152</v>
      </c>
      <c r="Y78" s="22"/>
      <c r="Z78" s="22">
        <v>3570.3798333333334</v>
      </c>
      <c r="AA78" s="22"/>
      <c r="AB78" s="22">
        <v>1291.7600000000002</v>
      </c>
      <c r="AC78" s="22">
        <v>156.44299999999998</v>
      </c>
      <c r="AD78" s="22">
        <v>28561.781999999999</v>
      </c>
      <c r="AE78" s="22">
        <v>133.77600000000001</v>
      </c>
      <c r="AF78" s="22">
        <v>110.66012857142857</v>
      </c>
      <c r="AG78" s="22">
        <v>287.49899999999997</v>
      </c>
      <c r="AH78" s="23">
        <v>81.941999999999979</v>
      </c>
      <c r="AI78" s="22">
        <v>261.2672</v>
      </c>
      <c r="AJ78" s="22">
        <v>135.82</v>
      </c>
      <c r="AK78" s="22"/>
      <c r="AL78" s="22">
        <v>163.779</v>
      </c>
      <c r="AM78" s="22"/>
      <c r="AN78" s="23">
        <v>19.202000000000002</v>
      </c>
      <c r="AO78" s="22"/>
      <c r="AP78" s="22"/>
      <c r="AQ78" s="22"/>
      <c r="AR78" s="22"/>
      <c r="AS78" s="22"/>
      <c r="AT78" s="22">
        <v>117.09400000000001</v>
      </c>
      <c r="AU78" s="22"/>
      <c r="AV78" s="22">
        <v>751.25600000000009</v>
      </c>
      <c r="AW78" s="22"/>
      <c r="AX78" s="23"/>
      <c r="AY78" s="32">
        <v>0.99199999999999966</v>
      </c>
      <c r="AZ78" s="23"/>
      <c r="BA78" s="23"/>
      <c r="BB78" s="22">
        <v>1573.68706</v>
      </c>
    </row>
    <row r="79" spans="1:54" x14ac:dyDescent="0.45">
      <c r="A79" s="10">
        <v>25</v>
      </c>
      <c r="B79" s="35" t="s">
        <v>212</v>
      </c>
      <c r="C79" s="45" t="s">
        <v>213</v>
      </c>
      <c r="D79" s="12">
        <v>42987</v>
      </c>
      <c r="E79" s="21">
        <v>2464878.7872499921</v>
      </c>
      <c r="F79" s="22">
        <v>417639.62847319752</v>
      </c>
      <c r="G79" s="23">
        <v>40.125610000000009</v>
      </c>
      <c r="H79" s="22">
        <v>29259.591160702614</v>
      </c>
      <c r="I79" s="22"/>
      <c r="J79" s="22"/>
      <c r="K79" s="23">
        <v>8.6623926822336283</v>
      </c>
      <c r="L79" s="23">
        <v>4.0219199999999997</v>
      </c>
      <c r="M79" s="22"/>
      <c r="N79" s="23">
        <v>4.4793131581071339</v>
      </c>
      <c r="O79" s="23">
        <v>19.394805461475709</v>
      </c>
      <c r="P79" s="23"/>
      <c r="Q79" s="23">
        <v>16.07</v>
      </c>
      <c r="R79" s="23">
        <v>9.7944999999999993</v>
      </c>
      <c r="S79" s="23">
        <v>41.46286051386754</v>
      </c>
      <c r="T79" s="22">
        <v>16882.653055555558</v>
      </c>
      <c r="U79" s="22">
        <v>9763.8930609792733</v>
      </c>
      <c r="V79" s="22">
        <v>2305.5860619469031</v>
      </c>
      <c r="W79" s="22"/>
      <c r="X79" s="22">
        <v>3864.3539999999994</v>
      </c>
      <c r="Y79" s="22"/>
      <c r="Z79" s="22">
        <v>4037.389916666667</v>
      </c>
      <c r="AA79" s="22"/>
      <c r="AB79" s="22">
        <v>697.97500000000014</v>
      </c>
      <c r="AC79" s="22">
        <v>646.56150000000002</v>
      </c>
      <c r="AD79" s="22">
        <v>42854.890999999996</v>
      </c>
      <c r="AE79" s="22">
        <v>646.74799999999993</v>
      </c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>
        <v>148.06799999999998</v>
      </c>
      <c r="AW79" s="22"/>
      <c r="AX79" s="23">
        <v>26.435774999999996</v>
      </c>
      <c r="AY79" s="32">
        <v>0.81599999999999984</v>
      </c>
      <c r="AZ79" s="23">
        <v>20.664375</v>
      </c>
      <c r="BA79" s="23"/>
      <c r="BB79" s="22">
        <v>240.23153000000002</v>
      </c>
    </row>
    <row r="80" spans="1:54" x14ac:dyDescent="0.45">
      <c r="A80" s="10">
        <v>25</v>
      </c>
      <c r="B80" s="11" t="s">
        <v>214</v>
      </c>
      <c r="C80" s="20" t="s">
        <v>215</v>
      </c>
      <c r="D80" s="12">
        <v>44024</v>
      </c>
      <c r="E80" s="21">
        <v>2962174.4759516362</v>
      </c>
      <c r="F80" s="22">
        <v>713383.40743303415</v>
      </c>
      <c r="G80" s="23">
        <v>48.325714285714284</v>
      </c>
      <c r="H80" s="22">
        <v>21171.818818411866</v>
      </c>
      <c r="I80" s="22">
        <v>13005.820369831974</v>
      </c>
      <c r="J80" s="22">
        <v>8184.3152060807715</v>
      </c>
      <c r="K80" s="23"/>
      <c r="L80" s="23"/>
      <c r="M80" s="22">
        <v>200.72110268096696</v>
      </c>
      <c r="N80" s="23"/>
      <c r="O80" s="23">
        <v>12.668196262436453</v>
      </c>
      <c r="P80" s="23"/>
      <c r="Q80" s="23"/>
      <c r="R80" s="23"/>
      <c r="S80" s="22">
        <v>168.99356585714287</v>
      </c>
      <c r="T80" s="22">
        <v>20464.105238095239</v>
      </c>
      <c r="U80" s="22">
        <v>5974.6894505427044</v>
      </c>
      <c r="V80" s="22">
        <v>1210.7071428571428</v>
      </c>
      <c r="W80" s="22"/>
      <c r="X80" s="22">
        <v>5629.7499999999991</v>
      </c>
      <c r="Y80" s="22"/>
      <c r="Z80" s="22">
        <v>9786.0850000000009</v>
      </c>
      <c r="AA80" s="22"/>
      <c r="AB80" s="22"/>
      <c r="AC80" s="22">
        <v>1322.7542857142857</v>
      </c>
      <c r="AD80" s="22">
        <v>11281.774400000002</v>
      </c>
      <c r="AE80" s="23">
        <v>59.268571428571434</v>
      </c>
      <c r="AF80" s="22"/>
      <c r="AG80" s="23">
        <v>40.731428571428566</v>
      </c>
      <c r="AH80" s="23"/>
      <c r="AI80" s="23"/>
      <c r="AJ80" s="23"/>
      <c r="AK80" s="23"/>
      <c r="AL80" s="23">
        <v>25.880000000000003</v>
      </c>
      <c r="AM80" s="23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3"/>
      <c r="BB80" s="22">
        <v>295.91565714285713</v>
      </c>
    </row>
    <row r="81" spans="1:54" x14ac:dyDescent="0.45">
      <c r="A81" s="10">
        <v>25</v>
      </c>
      <c r="B81" s="11" t="s">
        <v>216</v>
      </c>
      <c r="C81" s="10" t="s">
        <v>207</v>
      </c>
      <c r="D81" s="12">
        <v>44024</v>
      </c>
      <c r="E81" s="21">
        <v>2198486.5444951402</v>
      </c>
      <c r="F81" s="22">
        <v>456867.80226331699</v>
      </c>
      <c r="G81" s="23">
        <v>32.362857142857138</v>
      </c>
      <c r="H81" s="22">
        <v>27472.046267689773</v>
      </c>
      <c r="I81" s="22">
        <v>1420.0400442410905</v>
      </c>
      <c r="J81" s="22">
        <v>1476.5536950112355</v>
      </c>
      <c r="K81" s="23"/>
      <c r="L81" s="23">
        <v>2.157142857142857</v>
      </c>
      <c r="M81" s="22">
        <v>781.95673550346464</v>
      </c>
      <c r="N81" s="23"/>
      <c r="O81" s="23"/>
      <c r="P81" s="23"/>
      <c r="Q81" s="23"/>
      <c r="R81" s="23">
        <v>21.535714285714285</v>
      </c>
      <c r="S81" s="23">
        <v>26.123317928571424</v>
      </c>
      <c r="T81" s="22">
        <v>16128.052619047621</v>
      </c>
      <c r="U81" s="22">
        <v>11164.52703498568</v>
      </c>
      <c r="V81" s="22">
        <v>2310.9016573291869</v>
      </c>
      <c r="W81" s="22"/>
      <c r="X81" s="22">
        <v>2223.5727272727272</v>
      </c>
      <c r="Y81" s="23">
        <v>61.221428571428561</v>
      </c>
      <c r="Z81" s="22">
        <v>4141.0424999999996</v>
      </c>
      <c r="AA81" s="22"/>
      <c r="AB81" s="22"/>
      <c r="AC81" s="22">
        <v>208.97714285714287</v>
      </c>
      <c r="AD81" s="22">
        <v>28296.247200000002</v>
      </c>
      <c r="AE81" s="22">
        <v>221.01428571428573</v>
      </c>
      <c r="AF81" s="22"/>
      <c r="AG81" s="23">
        <v>18.685714285714287</v>
      </c>
      <c r="AH81" s="23"/>
      <c r="AI81" s="23"/>
      <c r="AJ81" s="23">
        <v>12.219999999999999</v>
      </c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32"/>
      <c r="AZ81" s="23"/>
      <c r="BA81" s="23"/>
      <c r="BB81" s="22">
        <v>119.79462857142858</v>
      </c>
    </row>
    <row r="82" spans="1:54" x14ac:dyDescent="0.45">
      <c r="A82" s="10">
        <v>26</v>
      </c>
      <c r="B82" s="11" t="s">
        <v>217</v>
      </c>
      <c r="C82" s="10" t="s">
        <v>218</v>
      </c>
      <c r="D82" s="12">
        <v>42205</v>
      </c>
      <c r="E82" s="41">
        <v>2652179.9821559899</v>
      </c>
      <c r="F82" s="42">
        <v>485120.767649677</v>
      </c>
      <c r="G82" s="42">
        <v>234.22474442200269</v>
      </c>
      <c r="H82" s="42">
        <v>14550.471751684168</v>
      </c>
      <c r="I82" s="42">
        <v>1915.5856365651366</v>
      </c>
      <c r="J82" s="42">
        <v>7910.2615958124406</v>
      </c>
      <c r="K82" s="42"/>
      <c r="L82" s="43">
        <v>52.564054540005991</v>
      </c>
      <c r="M82" s="42">
        <v>138.53683873443757</v>
      </c>
      <c r="N82" s="42"/>
      <c r="O82" s="42"/>
      <c r="P82" s="42"/>
      <c r="Q82" s="42"/>
      <c r="R82" s="43">
        <v>23.900401287906607</v>
      </c>
      <c r="S82" s="43">
        <v>70.487504816130837</v>
      </c>
      <c r="T82" s="42">
        <v>17096.429360034788</v>
      </c>
      <c r="U82" s="42">
        <v>2427.0893911505191</v>
      </c>
      <c r="V82" s="42">
        <v>1382.1098681782639</v>
      </c>
      <c r="W82" s="44"/>
      <c r="X82" s="43">
        <f>1000*20.1801500492316</f>
        <v>20180.150049231601</v>
      </c>
      <c r="Y82" s="43"/>
      <c r="Z82" s="43">
        <v>14922.751092219611</v>
      </c>
      <c r="AA82" s="43"/>
      <c r="AB82" s="43">
        <v>1480.8463979096678</v>
      </c>
      <c r="AC82" s="44">
        <v>1674.9976905103633</v>
      </c>
      <c r="AD82" s="42">
        <f>1000*8.30767791453086</f>
        <v>8307.6779145308592</v>
      </c>
      <c r="AE82" s="42">
        <v>138.61808245798042</v>
      </c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3"/>
      <c r="AZ82" s="44"/>
      <c r="BA82" s="44"/>
      <c r="BB82" s="42">
        <v>2663.9324278904114</v>
      </c>
    </row>
    <row r="83" spans="1:54" x14ac:dyDescent="0.45">
      <c r="A83" s="10">
        <v>26</v>
      </c>
      <c r="B83" s="35" t="s">
        <v>219</v>
      </c>
      <c r="C83" s="10" t="s">
        <v>218</v>
      </c>
      <c r="D83" s="12">
        <v>42987</v>
      </c>
      <c r="E83" s="21">
        <v>2488655.7530434011</v>
      </c>
      <c r="F83" s="22">
        <v>487821.29878540727</v>
      </c>
      <c r="G83" s="23">
        <v>47.22081</v>
      </c>
      <c r="H83" s="22">
        <v>15015.24648040797</v>
      </c>
      <c r="I83" s="22">
        <v>2762.9349219849355</v>
      </c>
      <c r="J83" s="22">
        <v>5316.9448244146915</v>
      </c>
      <c r="K83" s="23"/>
      <c r="L83" s="23">
        <v>54.766319999999993</v>
      </c>
      <c r="M83" s="22">
        <v>1962.696121497866</v>
      </c>
      <c r="N83" s="22"/>
      <c r="O83" s="23"/>
      <c r="P83" s="23"/>
      <c r="Q83" s="23">
        <v>15.290000000000001</v>
      </c>
      <c r="R83" s="23">
        <v>43.274499999999996</v>
      </c>
      <c r="S83" s="23">
        <v>28.715606248807312</v>
      </c>
      <c r="T83" s="22">
        <v>18796.653055555555</v>
      </c>
      <c r="U83" s="22">
        <v>2412.1063553619706</v>
      </c>
      <c r="V83" s="22">
        <v>1212.2347345132744</v>
      </c>
      <c r="W83" s="22"/>
      <c r="X83" s="22">
        <v>20610.354000000003</v>
      </c>
      <c r="Y83" s="22"/>
      <c r="Z83" s="22">
        <v>6660.389916666667</v>
      </c>
      <c r="AA83" s="22"/>
      <c r="AB83" s="22">
        <v>762.97500000000014</v>
      </c>
      <c r="AC83" s="22">
        <v>399.404</v>
      </c>
      <c r="AD83" s="22">
        <v>7968.8909999999996</v>
      </c>
      <c r="AE83" s="23">
        <v>87.908000000000015</v>
      </c>
      <c r="AF83" s="23">
        <v>52.0527218710493</v>
      </c>
      <c r="AG83" s="22">
        <v>130.70949999999999</v>
      </c>
      <c r="AH83" s="23">
        <v>9.4309999999999974</v>
      </c>
      <c r="AI83" s="23">
        <v>76.348799999999997</v>
      </c>
      <c r="AJ83" s="23">
        <v>21.549999999999997</v>
      </c>
      <c r="AK83" s="23"/>
      <c r="AL83" s="23">
        <v>27.308</v>
      </c>
      <c r="AM83" s="23"/>
      <c r="AN83" s="23">
        <v>9.6010000000000009</v>
      </c>
      <c r="AO83" s="22"/>
      <c r="AP83" s="22"/>
      <c r="AQ83" s="22"/>
      <c r="AR83" s="22"/>
      <c r="AS83" s="22"/>
      <c r="AT83" s="22">
        <v>124.2355</v>
      </c>
      <c r="AU83" s="22"/>
      <c r="AV83" s="22"/>
      <c r="AW83" s="22"/>
      <c r="AX83" s="23"/>
      <c r="AY83" s="32"/>
      <c r="AZ83" s="23"/>
      <c r="BA83" s="23">
        <v>20.564999999999998</v>
      </c>
      <c r="BB83" s="22">
        <v>1945.9195299999999</v>
      </c>
    </row>
    <row r="84" spans="1:54" x14ac:dyDescent="0.45">
      <c r="A84" s="10">
        <v>26</v>
      </c>
      <c r="B84" s="11" t="s">
        <v>220</v>
      </c>
      <c r="C84" s="10" t="s">
        <v>218</v>
      </c>
      <c r="D84" s="12">
        <v>44024</v>
      </c>
      <c r="E84" s="21">
        <v>2279786.9035902401</v>
      </c>
      <c r="F84" s="22">
        <v>533157.66784370504</v>
      </c>
      <c r="G84" s="23">
        <v>41.622857142857143</v>
      </c>
      <c r="H84" s="22">
        <v>14291.87541846559</v>
      </c>
      <c r="I84" s="22">
        <v>2573.293841530211</v>
      </c>
      <c r="J84" s="22">
        <v>6830.4550845804979</v>
      </c>
      <c r="K84" s="32"/>
      <c r="L84" s="23">
        <v>29.247142857142862</v>
      </c>
      <c r="M84" s="22">
        <v>367.91257474823965</v>
      </c>
      <c r="N84" s="32"/>
      <c r="O84" s="23"/>
      <c r="P84" s="23"/>
      <c r="Q84" s="23"/>
      <c r="R84" s="23">
        <v>25.775714285714287</v>
      </c>
      <c r="S84" s="23">
        <v>35.213566519480523</v>
      </c>
      <c r="T84" s="22">
        <v>15530.052619047619</v>
      </c>
      <c r="U84" s="22">
        <v>2276.7562532241172</v>
      </c>
      <c r="V84" s="22">
        <v>1088.2040035539267</v>
      </c>
      <c r="W84" s="23"/>
      <c r="X84" s="22">
        <v>14873.223863636365</v>
      </c>
      <c r="Y84" s="23"/>
      <c r="Z84" s="22">
        <v>8609.5424999999996</v>
      </c>
      <c r="AA84" s="23"/>
      <c r="AB84" s="23"/>
      <c r="AC84" s="23">
        <v>93.548571428571421</v>
      </c>
      <c r="AD84" s="22">
        <v>6198.3271999999997</v>
      </c>
      <c r="AE84" s="23">
        <v>49.874285714285712</v>
      </c>
      <c r="AF84" s="23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3"/>
      <c r="AT84" s="23">
        <v>99.702857142857141</v>
      </c>
      <c r="AU84" s="23"/>
      <c r="AV84" s="23"/>
      <c r="AW84" s="23"/>
      <c r="AX84" s="23"/>
      <c r="AY84" s="32"/>
      <c r="AZ84" s="23"/>
      <c r="BA84" s="23"/>
      <c r="BB84" s="22">
        <v>1972.6794285714284</v>
      </c>
    </row>
    <row r="85" spans="1:54" x14ac:dyDescent="0.45">
      <c r="A85" s="10">
        <v>27</v>
      </c>
      <c r="B85" s="11" t="s">
        <v>221</v>
      </c>
      <c r="C85" s="20" t="s">
        <v>222</v>
      </c>
      <c r="D85" s="12">
        <v>42205</v>
      </c>
      <c r="E85" s="41">
        <v>3174819.4188114703</v>
      </c>
      <c r="F85" s="42">
        <v>464226.97475870716</v>
      </c>
      <c r="G85" s="42">
        <v>201.01962628786816</v>
      </c>
      <c r="H85" s="42">
        <v>29767.248704018664</v>
      </c>
      <c r="I85" s="42"/>
      <c r="J85" s="42">
        <v>8953.654193990169</v>
      </c>
      <c r="K85" s="42"/>
      <c r="L85" s="43">
        <v>55.720418364011756</v>
      </c>
      <c r="M85" s="42">
        <v>269.04723383997765</v>
      </c>
      <c r="N85" s="42"/>
      <c r="O85" s="42"/>
      <c r="P85" s="42"/>
      <c r="Q85" s="42"/>
      <c r="R85" s="43">
        <v>18.241358771966787</v>
      </c>
      <c r="S85" s="43">
        <v>37.582484992944892</v>
      </c>
      <c r="T85" s="42">
        <v>16056.790215548119</v>
      </c>
      <c r="U85" s="42">
        <v>3775.4674431557164</v>
      </c>
      <c r="V85" s="42">
        <v>2018.6367501118</v>
      </c>
      <c r="W85" s="44"/>
      <c r="X85" s="43">
        <f>1000*14.1757009840711</f>
        <v>14175.7009840711</v>
      </c>
      <c r="Y85" s="43"/>
      <c r="Z85" s="43">
        <v>6478.4988560359052</v>
      </c>
      <c r="AA85" s="43"/>
      <c r="AB85" s="43">
        <v>1556.1515639490544</v>
      </c>
      <c r="AC85" s="44">
        <v>298.8238067526338</v>
      </c>
      <c r="AD85" s="42">
        <f>1000*32.1631648329095</f>
        <v>32163.164832909501</v>
      </c>
      <c r="AE85" s="42">
        <v>513.25774972231295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3"/>
      <c r="AZ85" s="44"/>
      <c r="BA85" s="44"/>
      <c r="BB85" s="42">
        <v>1610.9425573163599</v>
      </c>
    </row>
    <row r="86" spans="1:54" x14ac:dyDescent="0.45">
      <c r="A86" s="10">
        <v>27</v>
      </c>
      <c r="B86" s="35" t="s">
        <v>223</v>
      </c>
      <c r="C86" s="10" t="s">
        <v>224</v>
      </c>
      <c r="D86" s="12">
        <v>42983</v>
      </c>
      <c r="E86" s="21">
        <v>4830686.883694116</v>
      </c>
      <c r="F86" s="22">
        <v>930042.18743688648</v>
      </c>
      <c r="G86" s="22">
        <v>362.53041999999999</v>
      </c>
      <c r="H86" s="22"/>
      <c r="I86" s="22"/>
      <c r="J86" s="22">
        <v>19576.188422182171</v>
      </c>
      <c r="K86" s="23">
        <v>69.224794989256978</v>
      </c>
      <c r="L86" s="23">
        <v>6.9070400000000003</v>
      </c>
      <c r="M86" s="22">
        <v>676.74072574578202</v>
      </c>
      <c r="N86" s="23">
        <v>7.3064674659656994</v>
      </c>
      <c r="O86" s="23">
        <v>58.365737780977661</v>
      </c>
      <c r="P86" s="23">
        <v>21.592199999999998</v>
      </c>
      <c r="Q86" s="23">
        <v>20.420000000000002</v>
      </c>
      <c r="R86" s="23"/>
      <c r="S86" s="23">
        <v>84.217627630144761</v>
      </c>
      <c r="T86" s="22">
        <v>70013.306111111102</v>
      </c>
      <c r="U86" s="22">
        <v>1703.6343989185939</v>
      </c>
      <c r="V86" s="22">
        <v>440.85550000000001</v>
      </c>
      <c r="W86" s="22">
        <v>274.43973145946876</v>
      </c>
      <c r="X86" s="22">
        <v>67220.707999999999</v>
      </c>
      <c r="Y86" s="22">
        <v>322.44900000000001</v>
      </c>
      <c r="Z86" s="22">
        <v>12576.779833333332</v>
      </c>
      <c r="AA86" s="22"/>
      <c r="AB86" s="22">
        <v>886.96000000000026</v>
      </c>
      <c r="AC86" s="22">
        <v>3629.6080000000002</v>
      </c>
      <c r="AD86" s="22">
        <v>45669.781999999992</v>
      </c>
      <c r="AE86" s="22">
        <v>288.85599999999999</v>
      </c>
      <c r="AF86" s="22">
        <v>173.26012857142857</v>
      </c>
      <c r="AG86" s="22">
        <v>272.13900000000001</v>
      </c>
      <c r="AH86" s="23">
        <v>56.702000000000005</v>
      </c>
      <c r="AI86" s="22">
        <v>106.66719999999999</v>
      </c>
      <c r="AJ86" s="23">
        <v>43.099999999999994</v>
      </c>
      <c r="AK86" s="22"/>
      <c r="AL86" s="22"/>
      <c r="AM86" s="22"/>
      <c r="AN86" s="23">
        <v>19.202000000000002</v>
      </c>
      <c r="AO86" s="23"/>
      <c r="AP86" s="23">
        <v>25.637</v>
      </c>
      <c r="AQ86" s="23"/>
      <c r="AR86" s="23">
        <v>32.700000000000003</v>
      </c>
      <c r="AS86" s="23"/>
      <c r="AT86" s="22">
        <v>1433.0140000000001</v>
      </c>
      <c r="AU86" s="22"/>
      <c r="AV86" s="22"/>
      <c r="AW86" s="22"/>
      <c r="AX86" s="22"/>
      <c r="AY86" s="23">
        <v>1.512</v>
      </c>
      <c r="AZ86" s="23">
        <v>62.299550000000011</v>
      </c>
      <c r="BA86" s="23">
        <v>73.81</v>
      </c>
      <c r="BB86" s="22">
        <v>2681.4550600000002</v>
      </c>
    </row>
    <row r="87" spans="1:54" x14ac:dyDescent="0.45">
      <c r="A87" s="10">
        <v>27</v>
      </c>
      <c r="B87" s="35" t="s">
        <v>225</v>
      </c>
      <c r="C87" s="10" t="s">
        <v>226</v>
      </c>
      <c r="D87" s="12">
        <v>42987</v>
      </c>
      <c r="E87" s="21">
        <v>8207016.0263580931</v>
      </c>
      <c r="F87" s="22">
        <v>1635951.0217026607</v>
      </c>
      <c r="G87" s="22">
        <v>342.82605000000001</v>
      </c>
      <c r="H87" s="22">
        <v>22825.628732075143</v>
      </c>
      <c r="I87" s="22">
        <v>25696.307770705534</v>
      </c>
      <c r="J87" s="22">
        <v>36828.24664579286</v>
      </c>
      <c r="K87" s="22"/>
      <c r="L87" s="22">
        <v>25.891599999999997</v>
      </c>
      <c r="M87" s="22">
        <v>1265.8207357213851</v>
      </c>
      <c r="N87" s="22"/>
      <c r="O87" s="22">
        <v>122.15900787002234</v>
      </c>
      <c r="P87" s="22"/>
      <c r="Q87" s="22">
        <v>337.95000000000005</v>
      </c>
      <c r="R87" s="22">
        <v>32.972500000000004</v>
      </c>
      <c r="S87" s="22">
        <v>162.41733726813291</v>
      </c>
      <c r="T87" s="22">
        <v>58603.265277777769</v>
      </c>
      <c r="U87" s="22">
        <v>1866.3600000000001</v>
      </c>
      <c r="V87" s="22">
        <v>1442.6387500000001</v>
      </c>
      <c r="W87" s="22">
        <v>1545.3629285714285</v>
      </c>
      <c r="X87" s="22">
        <v>36011.770000000004</v>
      </c>
      <c r="Y87" s="22"/>
      <c r="Z87" s="22">
        <v>20736.949583333335</v>
      </c>
      <c r="AA87" s="22"/>
      <c r="AB87" s="22">
        <v>8945.875</v>
      </c>
      <c r="AC87" s="22">
        <v>3204.02</v>
      </c>
      <c r="AD87" s="22">
        <v>56594.455000000002</v>
      </c>
      <c r="AE87" s="22">
        <v>1408.74</v>
      </c>
      <c r="AF87" s="22">
        <v>2223.3217500000001</v>
      </c>
      <c r="AG87" s="22">
        <v>4803.8474999999999</v>
      </c>
      <c r="AH87" s="22">
        <v>666.45500000000004</v>
      </c>
      <c r="AI87" s="22">
        <v>2725.2440000000001</v>
      </c>
      <c r="AJ87" s="22">
        <v>532.75</v>
      </c>
      <c r="AK87" s="22">
        <v>81.906207915845528</v>
      </c>
      <c r="AL87" s="22">
        <v>491.74750000000006</v>
      </c>
      <c r="AM87" s="22">
        <v>73.284999999999997</v>
      </c>
      <c r="AN87" s="22">
        <v>414.40999999999997</v>
      </c>
      <c r="AO87" s="22">
        <v>65.81750000000001</v>
      </c>
      <c r="AP87" s="22">
        <v>184.49250000000001</v>
      </c>
      <c r="AQ87" s="22"/>
      <c r="AR87" s="22">
        <v>126.25</v>
      </c>
      <c r="AS87" s="22"/>
      <c r="AT87" s="22">
        <v>335.67750000000001</v>
      </c>
      <c r="AU87" s="22"/>
      <c r="AV87" s="22">
        <v>1585.14</v>
      </c>
      <c r="AW87" s="22"/>
      <c r="AX87" s="22"/>
      <c r="AY87" s="22">
        <v>11.379999999999999</v>
      </c>
      <c r="AZ87" s="22">
        <v>137.20887500000001</v>
      </c>
      <c r="BA87" s="22">
        <v>961.02499999999986</v>
      </c>
      <c r="BB87" s="22">
        <v>817.76165000000015</v>
      </c>
    </row>
    <row r="88" spans="1:54" x14ac:dyDescent="0.45">
      <c r="A88" s="10">
        <v>27</v>
      </c>
      <c r="B88" s="35" t="s">
        <v>227</v>
      </c>
      <c r="C88" s="10" t="s">
        <v>228</v>
      </c>
      <c r="D88" s="12">
        <v>42987</v>
      </c>
      <c r="E88" s="21">
        <v>7244048.9117250554</v>
      </c>
      <c r="F88" s="22">
        <v>907334.1264399814</v>
      </c>
      <c r="G88" s="22">
        <v>127.29122000000001</v>
      </c>
      <c r="H88" s="22">
        <v>31489.604672449113</v>
      </c>
      <c r="I88" s="22">
        <v>4125.6471805066112</v>
      </c>
      <c r="J88" s="22">
        <v>16323.129046265636</v>
      </c>
      <c r="K88" s="23"/>
      <c r="L88" s="23">
        <v>7.1814400000000003</v>
      </c>
      <c r="M88" s="22"/>
      <c r="N88" s="23">
        <v>7.4831267322305397</v>
      </c>
      <c r="O88" s="23">
        <v>59.429960000000001</v>
      </c>
      <c r="P88" s="23"/>
      <c r="Q88" s="23">
        <v>27.900000000000006</v>
      </c>
      <c r="R88" s="23">
        <v>59.069000000000003</v>
      </c>
      <c r="S88" s="22">
        <v>156.32455775062664</v>
      </c>
      <c r="T88" s="22">
        <v>27943.306111111109</v>
      </c>
      <c r="U88" s="22">
        <v>3253.1770844097332</v>
      </c>
      <c r="V88" s="22">
        <v>1521.8555000000001</v>
      </c>
      <c r="W88" s="22">
        <v>110.00708330257906</v>
      </c>
      <c r="X88" s="22">
        <v>5180.7079999999996</v>
      </c>
      <c r="Y88" s="22"/>
      <c r="Z88" s="22">
        <v>17278.779833333334</v>
      </c>
      <c r="AA88" s="22"/>
      <c r="AB88" s="22">
        <v>1645.9500000000003</v>
      </c>
      <c r="AC88" s="22">
        <v>4533.5230000000001</v>
      </c>
      <c r="AD88" s="22">
        <v>34533.781999999999</v>
      </c>
      <c r="AE88" s="22">
        <v>590.69600000000003</v>
      </c>
      <c r="AF88" s="22">
        <v>226.4944142857143</v>
      </c>
      <c r="AG88" s="22">
        <v>425.53899999999999</v>
      </c>
      <c r="AH88" s="23">
        <v>83.102000000000004</v>
      </c>
      <c r="AI88" s="22">
        <v>315.69760000000002</v>
      </c>
      <c r="AJ88" s="23">
        <v>83.944000000000017</v>
      </c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3">
        <v>25.692320000000002</v>
      </c>
      <c r="AY88" s="23">
        <v>3.1919999999999997</v>
      </c>
      <c r="AZ88" s="22">
        <v>106.71315</v>
      </c>
      <c r="BA88" s="23">
        <v>50.45</v>
      </c>
      <c r="BB88" s="22">
        <v>675.19105999999988</v>
      </c>
    </row>
    <row r="89" spans="1:54" x14ac:dyDescent="0.45">
      <c r="A89" s="10">
        <v>27</v>
      </c>
      <c r="B89" s="11" t="s">
        <v>229</v>
      </c>
      <c r="C89" s="10" t="s">
        <v>230</v>
      </c>
      <c r="D89" s="12">
        <v>44024</v>
      </c>
      <c r="E89" s="21">
        <v>3522552.3789403597</v>
      </c>
      <c r="F89" s="22">
        <v>519983.48507165705</v>
      </c>
      <c r="G89" s="23">
        <v>34.502857142857138</v>
      </c>
      <c r="H89" s="22">
        <v>24884.092805143591</v>
      </c>
      <c r="I89" s="22">
        <v>731.35713855926895</v>
      </c>
      <c r="J89" s="22">
        <v>4897.7428372683189</v>
      </c>
      <c r="K89" s="23"/>
      <c r="L89" s="23">
        <v>47.117142857142859</v>
      </c>
      <c r="M89" s="22">
        <v>3329.8557617011993</v>
      </c>
      <c r="N89" s="23"/>
      <c r="O89" s="23"/>
      <c r="P89" s="23"/>
      <c r="Q89" s="23"/>
      <c r="R89" s="22">
        <v>115.01571428571427</v>
      </c>
      <c r="S89" s="23">
        <v>76.500579383116872</v>
      </c>
      <c r="T89" s="22">
        <v>15999.052619047619</v>
      </c>
      <c r="U89" s="22">
        <v>3252.9494488385571</v>
      </c>
      <c r="V89" s="22">
        <v>1961.9188735848975</v>
      </c>
      <c r="W89" s="22"/>
      <c r="X89" s="22">
        <v>7149.5727272727263</v>
      </c>
      <c r="Y89" s="23">
        <v>80.621428571428581</v>
      </c>
      <c r="Z89" s="22">
        <v>5966.0425000000014</v>
      </c>
      <c r="AA89" s="22"/>
      <c r="AB89" s="22"/>
      <c r="AC89" s="22">
        <v>116.14000000000001</v>
      </c>
      <c r="AD89" s="22">
        <v>39569.847200000004</v>
      </c>
      <c r="AE89" s="22">
        <v>829.81428571428569</v>
      </c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3"/>
      <c r="AT89" s="23">
        <v>55.442857142857143</v>
      </c>
      <c r="AU89" s="23"/>
      <c r="AV89" s="23"/>
      <c r="AW89" s="23"/>
      <c r="AX89" s="23"/>
      <c r="AY89" s="32"/>
      <c r="AZ89" s="23"/>
      <c r="BA89" s="23"/>
      <c r="BB89" s="22">
        <v>465.61542857142854</v>
      </c>
    </row>
    <row r="90" spans="1:54" x14ac:dyDescent="0.45">
      <c r="A90" s="10">
        <v>27</v>
      </c>
      <c r="B90" s="35" t="s">
        <v>231</v>
      </c>
      <c r="C90" s="10" t="s">
        <v>232</v>
      </c>
      <c r="D90" s="12">
        <v>42983</v>
      </c>
      <c r="E90" s="21">
        <v>1730500.6032014843</v>
      </c>
      <c r="F90" s="22">
        <v>806232.66013764997</v>
      </c>
      <c r="G90" s="22">
        <v>167.00082000000003</v>
      </c>
      <c r="H90" s="22"/>
      <c r="I90" s="22"/>
      <c r="J90" s="22">
        <v>446063.11613609293</v>
      </c>
      <c r="K90" s="23">
        <v>27.797995418518724</v>
      </c>
      <c r="L90" s="23">
        <v>4.2806399999999991</v>
      </c>
      <c r="M90" s="22"/>
      <c r="N90" s="23">
        <v>3.4550206051465522</v>
      </c>
      <c r="O90" s="23">
        <v>44.259370977585306</v>
      </c>
      <c r="P90" s="23">
        <v>85.107799999999997</v>
      </c>
      <c r="Q90" s="22">
        <v>795.2600000000001</v>
      </c>
      <c r="R90" s="23"/>
      <c r="S90" s="23">
        <v>21.369856449421857</v>
      </c>
      <c r="T90" s="22">
        <v>27707.306111111109</v>
      </c>
      <c r="U90" s="22">
        <v>350.86399999999998</v>
      </c>
      <c r="V90" s="23">
        <v>40.975499999999997</v>
      </c>
      <c r="W90" s="22">
        <v>363.05031428571425</v>
      </c>
      <c r="X90" s="22">
        <v>29599.151999999998</v>
      </c>
      <c r="Y90" s="22"/>
      <c r="Z90" s="22">
        <v>166588.77983333333</v>
      </c>
      <c r="AA90" s="22"/>
      <c r="AB90" s="22">
        <v>1315.9500000000003</v>
      </c>
      <c r="AC90" s="22">
        <v>4949.5230000000001</v>
      </c>
      <c r="AD90" s="22">
        <v>6657.7819999999992</v>
      </c>
      <c r="AE90" s="23">
        <v>98.256000000000014</v>
      </c>
      <c r="AF90" s="22">
        <v>172.20527142857139</v>
      </c>
      <c r="AG90" s="22">
        <v>414.73900000000003</v>
      </c>
      <c r="AH90" s="23">
        <v>34.901999999999994</v>
      </c>
      <c r="AI90" s="22">
        <v>216.18719999999999</v>
      </c>
      <c r="AJ90" s="23">
        <v>66.3</v>
      </c>
      <c r="AK90" s="22"/>
      <c r="AL90" s="22"/>
      <c r="AM90" s="22"/>
      <c r="AN90" s="23">
        <v>34.042000000000002</v>
      </c>
      <c r="AO90" s="23">
        <v>15.727</v>
      </c>
      <c r="AP90" s="23">
        <v>35.756999999999998</v>
      </c>
      <c r="AQ90" s="23"/>
      <c r="AR90" s="23">
        <v>56.419999999999995</v>
      </c>
      <c r="AS90" s="23">
        <v>15.654999999999999</v>
      </c>
      <c r="AT90" s="22">
        <v>208.97399999999999</v>
      </c>
      <c r="AU90" s="22"/>
      <c r="AV90" s="22">
        <v>1020.4560000000001</v>
      </c>
      <c r="AW90" s="22">
        <v>104.095</v>
      </c>
      <c r="AX90" s="23">
        <v>37.25054999999999</v>
      </c>
      <c r="AY90" s="23"/>
      <c r="AZ90" s="23"/>
      <c r="BA90" s="23">
        <v>40.29</v>
      </c>
      <c r="BB90" s="22">
        <v>41933.287060000002</v>
      </c>
    </row>
    <row r="91" spans="1:54" x14ac:dyDescent="0.45">
      <c r="A91" s="10">
        <v>28</v>
      </c>
      <c r="B91" s="11" t="s">
        <v>233</v>
      </c>
      <c r="C91" s="10" t="s">
        <v>234</v>
      </c>
      <c r="D91" s="12">
        <v>44024</v>
      </c>
      <c r="E91" s="21">
        <v>2885913.2288159798</v>
      </c>
      <c r="F91" s="22">
        <v>504010.50469881704</v>
      </c>
      <c r="G91" s="23">
        <v>40.482857142857142</v>
      </c>
      <c r="H91" s="22">
        <v>27094.251663905321</v>
      </c>
      <c r="I91" s="22"/>
      <c r="J91" s="22">
        <v>17953.646764633879</v>
      </c>
      <c r="K91" s="23"/>
      <c r="L91" s="23">
        <v>31.697142857142858</v>
      </c>
      <c r="M91" s="22">
        <v>8473.0419033247126</v>
      </c>
      <c r="N91" s="23"/>
      <c r="O91" s="23"/>
      <c r="P91" s="23"/>
      <c r="Q91" s="23"/>
      <c r="R91" s="23">
        <v>26.115714285714287</v>
      </c>
      <c r="S91" s="23">
        <v>37.763135110389598</v>
      </c>
      <c r="T91" s="22">
        <v>16259.052619047619</v>
      </c>
      <c r="U91" s="22">
        <v>3557.5326809099752</v>
      </c>
      <c r="V91" s="22">
        <v>1441.4907808217845</v>
      </c>
      <c r="W91" s="22"/>
      <c r="X91" s="22">
        <v>10984.875000000002</v>
      </c>
      <c r="Y91" s="23"/>
      <c r="Z91" s="22">
        <v>6256.0424999999996</v>
      </c>
      <c r="AA91" s="22"/>
      <c r="AB91" s="22"/>
      <c r="AC91" s="22">
        <v>222.17714285714288</v>
      </c>
      <c r="AD91" s="22">
        <v>34057.847200000004</v>
      </c>
      <c r="AE91" s="22">
        <v>500.6142857142857</v>
      </c>
      <c r="AF91" s="22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>
        <v>10.26</v>
      </c>
      <c r="AS91" s="23"/>
      <c r="AT91" s="23">
        <v>91.662857142857135</v>
      </c>
      <c r="AU91" s="23"/>
      <c r="AV91" s="23"/>
      <c r="AW91" s="23"/>
      <c r="AX91" s="23"/>
      <c r="AY91" s="32"/>
      <c r="AZ91" s="23"/>
      <c r="BA91" s="23"/>
      <c r="BB91" s="22">
        <v>2123.9994285714288</v>
      </c>
    </row>
    <row r="92" spans="1:54" x14ac:dyDescent="0.45">
      <c r="A92" s="10">
        <v>29</v>
      </c>
      <c r="B92" s="35" t="s">
        <v>235</v>
      </c>
      <c r="C92" s="10" t="s">
        <v>236</v>
      </c>
      <c r="D92" s="12">
        <v>42994</v>
      </c>
      <c r="E92" s="21">
        <v>1875233.2591333571</v>
      </c>
      <c r="F92" s="22">
        <v>903809.69850651477</v>
      </c>
      <c r="G92" s="23">
        <v>94.55922000000001</v>
      </c>
      <c r="H92" s="22">
        <v>13564.137209606417</v>
      </c>
      <c r="I92" s="22">
        <v>4037.6751473549339</v>
      </c>
      <c r="J92" s="22">
        <v>666078.36526058125</v>
      </c>
      <c r="K92" s="23">
        <v>9.3603559868318609</v>
      </c>
      <c r="L92" s="23">
        <v>30.819040000000001</v>
      </c>
      <c r="M92" s="22">
        <v>5779.0847800016491</v>
      </c>
      <c r="N92" s="23"/>
      <c r="O92" s="23">
        <v>27.800824209768422</v>
      </c>
      <c r="P92" s="23"/>
      <c r="Q92" s="23">
        <v>25.340000000000003</v>
      </c>
      <c r="R92" s="23">
        <v>7.149</v>
      </c>
      <c r="S92" s="22">
        <v>129.66377577472306</v>
      </c>
      <c r="T92" s="22">
        <v>41453.306111111102</v>
      </c>
      <c r="U92" s="22">
        <v>2077.620280564734</v>
      </c>
      <c r="V92" s="22">
        <v>172.19549999999998</v>
      </c>
      <c r="W92" s="22"/>
      <c r="X92" s="22">
        <v>61820.708000000006</v>
      </c>
      <c r="Y92" s="22"/>
      <c r="Z92" s="22">
        <v>40310.779833333334</v>
      </c>
      <c r="AA92" s="22">
        <v>662.29382061625404</v>
      </c>
      <c r="AB92" s="22">
        <v>855.55000000000018</v>
      </c>
      <c r="AC92" s="22">
        <v>1628.008</v>
      </c>
      <c r="AD92" s="22">
        <v>11069.781999999999</v>
      </c>
      <c r="AE92" s="22">
        <v>136.57599999999999</v>
      </c>
      <c r="AF92" s="22"/>
      <c r="AG92" s="22"/>
      <c r="AH92" s="23"/>
      <c r="AI92" s="22"/>
      <c r="AJ92" s="23"/>
      <c r="AK92" s="22"/>
      <c r="AL92" s="22"/>
      <c r="AM92" s="22"/>
      <c r="AN92" s="23"/>
      <c r="AO92" s="23"/>
      <c r="AP92" s="23"/>
      <c r="AQ92" s="23"/>
      <c r="AR92" s="23">
        <v>20.362000000000002</v>
      </c>
      <c r="AS92" s="23"/>
      <c r="AT92" s="22">
        <v>303.81399999999996</v>
      </c>
      <c r="AU92" s="22"/>
      <c r="AV92" s="22">
        <v>613.35399999999993</v>
      </c>
      <c r="AW92" s="23">
        <v>41.855000000000004</v>
      </c>
      <c r="AX92" s="23"/>
      <c r="AY92" s="23">
        <v>1.472</v>
      </c>
      <c r="AZ92" s="23"/>
      <c r="BA92" s="23"/>
      <c r="BB92" s="22">
        <v>5694.4870600000004</v>
      </c>
    </row>
    <row r="93" spans="1:54" x14ac:dyDescent="0.45">
      <c r="A93" s="10">
        <v>30</v>
      </c>
      <c r="B93" s="11" t="s">
        <v>237</v>
      </c>
      <c r="C93" s="20" t="s">
        <v>238</v>
      </c>
      <c r="D93" s="12">
        <v>42206</v>
      </c>
      <c r="E93" s="41">
        <v>2385916.1081534401</v>
      </c>
      <c r="F93" s="42">
        <v>582015.52456016117</v>
      </c>
      <c r="G93" s="42">
        <v>463.14079685267808</v>
      </c>
      <c r="H93" s="42">
        <v>9458.8860772435673</v>
      </c>
      <c r="I93" s="42"/>
      <c r="J93" s="42">
        <v>10604.507877937129</v>
      </c>
      <c r="K93" s="42"/>
      <c r="L93" s="43">
        <v>7.0213623703028025</v>
      </c>
      <c r="M93" s="42">
        <v>326.84473775590988</v>
      </c>
      <c r="N93" s="42"/>
      <c r="O93" s="42"/>
      <c r="P93" s="42"/>
      <c r="Q93" s="42"/>
      <c r="R93" s="43">
        <v>3.7376294645038639</v>
      </c>
      <c r="S93" s="43">
        <v>50.23755703884342</v>
      </c>
      <c r="T93" s="42">
        <v>30566.266861508171</v>
      </c>
      <c r="U93" s="42">
        <v>1720.2374165505141</v>
      </c>
      <c r="V93" s="42">
        <v>611.70014729459615</v>
      </c>
      <c r="W93" s="43"/>
      <c r="X93" s="43">
        <v>81559.266296064452</v>
      </c>
      <c r="Y93" s="43"/>
      <c r="Z93" s="43">
        <v>10659.511263499095</v>
      </c>
      <c r="AA93" s="43"/>
      <c r="AB93" s="43">
        <v>2719.0362364873299</v>
      </c>
      <c r="AC93" s="43">
        <v>1811.8312697352649</v>
      </c>
      <c r="AD93" s="42">
        <f>1000*16.2543451782777</f>
        <v>16254.345178277699</v>
      </c>
      <c r="AE93" s="42">
        <v>242.66077955412933</v>
      </c>
      <c r="AF93" s="42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3"/>
      <c r="AZ93" s="44"/>
      <c r="BA93" s="44"/>
      <c r="BB93" s="42">
        <v>495.16080272646246</v>
      </c>
    </row>
    <row r="94" spans="1:54" x14ac:dyDescent="0.45">
      <c r="A94" s="10">
        <v>31</v>
      </c>
      <c r="B94" s="11" t="s">
        <v>239</v>
      </c>
      <c r="C94" s="10" t="s">
        <v>240</v>
      </c>
      <c r="D94" s="12">
        <v>42205</v>
      </c>
      <c r="E94" s="41">
        <v>3063348.4418805698</v>
      </c>
      <c r="F94" s="42">
        <v>429378.21485051134</v>
      </c>
      <c r="G94" s="42">
        <v>185.24426094761384</v>
      </c>
      <c r="H94" s="42">
        <v>8963.0140837870313</v>
      </c>
      <c r="I94" s="42"/>
      <c r="J94" s="42">
        <v>646.31585100564098</v>
      </c>
      <c r="K94" s="42"/>
      <c r="L94" s="42">
        <v>321.06919224770968</v>
      </c>
      <c r="M94" s="42">
        <v>190.07465642404355</v>
      </c>
      <c r="N94" s="42"/>
      <c r="O94" s="42"/>
      <c r="P94" s="42"/>
      <c r="Q94" s="42"/>
      <c r="R94" s="42">
        <v>234.76081132369094</v>
      </c>
      <c r="S94" s="43"/>
      <c r="T94" s="42">
        <v>15570.448675391035</v>
      </c>
      <c r="U94" s="42">
        <v>4047.5437590757274</v>
      </c>
      <c r="V94" s="42">
        <v>3817.1922375547069</v>
      </c>
      <c r="W94" s="44"/>
      <c r="X94" s="43">
        <v>2838.6463048319147</v>
      </c>
      <c r="Y94" s="43"/>
      <c r="Z94" s="43"/>
      <c r="AA94" s="43"/>
      <c r="AB94" s="43">
        <v>1099.8526004237167</v>
      </c>
      <c r="AC94" s="44"/>
      <c r="AD94" s="42">
        <f>1000*345.039259461956</f>
        <v>345039.25946195604</v>
      </c>
      <c r="AE94" s="42">
        <v>92131.633204151338</v>
      </c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3"/>
      <c r="AZ94" s="44"/>
      <c r="BA94" s="44"/>
      <c r="BB94" s="44"/>
    </row>
    <row r="95" spans="1:54" x14ac:dyDescent="0.45">
      <c r="A95" s="10">
        <v>31</v>
      </c>
      <c r="B95" s="35" t="s">
        <v>241</v>
      </c>
      <c r="C95" s="10" t="s">
        <v>240</v>
      </c>
      <c r="D95" s="12">
        <v>42989</v>
      </c>
      <c r="E95" s="21">
        <v>3534842.2479533656</v>
      </c>
      <c r="F95" s="22">
        <v>430900.53907525388</v>
      </c>
      <c r="G95" s="23">
        <v>48.98481000000001</v>
      </c>
      <c r="H95" s="22">
        <v>12603.844309811273</v>
      </c>
      <c r="I95" s="22"/>
      <c r="J95" s="22"/>
      <c r="K95" s="23">
        <v>8.1533795926606896</v>
      </c>
      <c r="L95" s="23"/>
      <c r="M95" s="22"/>
      <c r="N95" s="22"/>
      <c r="O95" s="23"/>
      <c r="P95" s="23"/>
      <c r="Q95" s="23"/>
      <c r="R95" s="22">
        <v>283.0745</v>
      </c>
      <c r="S95" s="23"/>
      <c r="T95" s="22">
        <v>18635.653055555555</v>
      </c>
      <c r="U95" s="22">
        <v>2711.4121528987689</v>
      </c>
      <c r="V95" s="22">
        <v>2283.6568584070797</v>
      </c>
      <c r="W95" s="22"/>
      <c r="X95" s="22">
        <v>3544.3539999999994</v>
      </c>
      <c r="Y95" s="22"/>
      <c r="Z95" s="22">
        <v>604.6899166666667</v>
      </c>
      <c r="AA95" s="22"/>
      <c r="AB95" s="22">
        <v>729.48000000000025</v>
      </c>
      <c r="AC95" s="23">
        <v>44.184000000000012</v>
      </c>
      <c r="AD95" s="22">
        <v>370494.891</v>
      </c>
      <c r="AE95" s="22">
        <v>95552.148000000001</v>
      </c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3">
        <v>45.155500000000004</v>
      </c>
      <c r="AU95" s="22"/>
      <c r="AV95" s="22"/>
      <c r="AW95" s="22"/>
      <c r="AX95" s="23"/>
      <c r="AY95" s="32"/>
      <c r="AZ95" s="23"/>
      <c r="BA95" s="23"/>
      <c r="BB95" s="23">
        <v>18.294129999999999</v>
      </c>
    </row>
    <row r="96" spans="1:54" x14ac:dyDescent="0.45">
      <c r="A96" s="10">
        <v>31</v>
      </c>
      <c r="B96" s="11" t="s">
        <v>242</v>
      </c>
      <c r="C96" s="10" t="s">
        <v>240</v>
      </c>
      <c r="D96" s="12">
        <v>44028</v>
      </c>
      <c r="E96" s="21">
        <v>2811490.1354460809</v>
      </c>
      <c r="F96" s="22">
        <v>456743.03010228818</v>
      </c>
      <c r="G96" s="23">
        <v>31.742857142857144</v>
      </c>
      <c r="H96" s="22">
        <v>10957.818668759957</v>
      </c>
      <c r="I96" s="22"/>
      <c r="J96" s="22"/>
      <c r="K96" s="23"/>
      <c r="L96" s="23">
        <v>8.4571428571428555</v>
      </c>
      <c r="M96" s="22"/>
      <c r="N96" s="23"/>
      <c r="O96" s="23"/>
      <c r="P96" s="23"/>
      <c r="Q96" s="23"/>
      <c r="R96" s="22">
        <v>256.47571428571428</v>
      </c>
      <c r="S96" s="23"/>
      <c r="T96" s="22">
        <v>15921.052619047621</v>
      </c>
      <c r="U96" s="22">
        <v>3773.2213901059772</v>
      </c>
      <c r="V96" s="22">
        <v>3491.6228613271769</v>
      </c>
      <c r="W96" s="22"/>
      <c r="X96" s="22">
        <v>1436.6750000000002</v>
      </c>
      <c r="Y96" s="23"/>
      <c r="Z96" s="22"/>
      <c r="AA96" s="22"/>
      <c r="AB96" s="22"/>
      <c r="AC96" s="22"/>
      <c r="AD96" s="22">
        <v>339297.84720000002</v>
      </c>
      <c r="AE96" s="22">
        <v>78851.614285714284</v>
      </c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3"/>
      <c r="AT96" s="23"/>
      <c r="AU96" s="23"/>
      <c r="AV96" s="23"/>
      <c r="AW96" s="23"/>
      <c r="AX96" s="23"/>
      <c r="AY96" s="32"/>
      <c r="AZ96" s="23"/>
      <c r="BA96" s="23"/>
      <c r="BB96" s="23">
        <v>15.732228571428571</v>
      </c>
    </row>
    <row r="97" spans="1:54" x14ac:dyDescent="0.45">
      <c r="A97" s="10">
        <v>31</v>
      </c>
      <c r="B97" s="35" t="s">
        <v>243</v>
      </c>
      <c r="C97" s="10" t="s">
        <v>244</v>
      </c>
      <c r="D97" s="12">
        <v>42989</v>
      </c>
      <c r="E97" s="21">
        <v>4414589.9823094709</v>
      </c>
      <c r="F97" s="22">
        <v>618646.73671827209</v>
      </c>
      <c r="G97" s="23">
        <v>67.040820000000011</v>
      </c>
      <c r="H97" s="22">
        <v>8880.041842827879</v>
      </c>
      <c r="I97" s="22"/>
      <c r="J97" s="22"/>
      <c r="K97" s="23">
        <v>18.673915511595677</v>
      </c>
      <c r="L97" s="23">
        <v>67.39264</v>
      </c>
      <c r="M97" s="22"/>
      <c r="N97" s="23"/>
      <c r="O97" s="23"/>
      <c r="P97" s="23"/>
      <c r="Q97" s="23">
        <v>20.660000000000004</v>
      </c>
      <c r="R97" s="23">
        <v>42.668999999999997</v>
      </c>
      <c r="S97" s="23">
        <v>7.021195630144744</v>
      </c>
      <c r="T97" s="22">
        <v>22133.306111111109</v>
      </c>
      <c r="U97" s="22">
        <v>3457.0434707119261</v>
      </c>
      <c r="V97" s="22">
        <v>3200.6730088495578</v>
      </c>
      <c r="W97" s="22"/>
      <c r="X97" s="22">
        <v>25184.707999999999</v>
      </c>
      <c r="Y97" s="22">
        <v>412.089</v>
      </c>
      <c r="Z97" s="22">
        <v>5188.779833333333</v>
      </c>
      <c r="AA97" s="22"/>
      <c r="AB97" s="22">
        <v>1130.75</v>
      </c>
      <c r="AC97" s="22">
        <v>514.80799999999999</v>
      </c>
      <c r="AD97" s="22">
        <v>554189.78200000001</v>
      </c>
      <c r="AE97" s="22">
        <v>71584.296000000002</v>
      </c>
      <c r="AF97" s="22"/>
      <c r="AG97" s="22"/>
      <c r="AH97" s="23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>
        <v>383.85400000000004</v>
      </c>
      <c r="AU97" s="22"/>
      <c r="AV97" s="22"/>
      <c r="AW97" s="22"/>
      <c r="AX97" s="23"/>
      <c r="AY97" s="32">
        <v>0.75199999999999978</v>
      </c>
      <c r="AZ97" s="23"/>
      <c r="BA97" s="23"/>
      <c r="BB97" s="22">
        <v>782.65506000000005</v>
      </c>
    </row>
    <row r="98" spans="1:54" x14ac:dyDescent="0.45">
      <c r="A98" s="10">
        <v>31</v>
      </c>
      <c r="B98" s="35" t="s">
        <v>245</v>
      </c>
      <c r="C98" s="10" t="s">
        <v>246</v>
      </c>
      <c r="D98" s="12">
        <v>42989</v>
      </c>
      <c r="E98" s="21">
        <v>3332738.0387093956</v>
      </c>
      <c r="F98" s="22">
        <v>409218.21660656249</v>
      </c>
      <c r="G98" s="23">
        <v>45.378410000000002</v>
      </c>
      <c r="H98" s="22">
        <v>14844.527742666607</v>
      </c>
      <c r="I98" s="22"/>
      <c r="J98" s="22"/>
      <c r="K98" s="23"/>
      <c r="L98" s="22">
        <v>662.52312000000006</v>
      </c>
      <c r="M98" s="22"/>
      <c r="N98" s="22"/>
      <c r="O98" s="23"/>
      <c r="P98" s="23"/>
      <c r="Q98" s="23">
        <v>19.490000000000002</v>
      </c>
      <c r="R98" s="22">
        <v>300.27449999999999</v>
      </c>
      <c r="S98" s="23"/>
      <c r="T98" s="22">
        <v>18247.653055555558</v>
      </c>
      <c r="U98" s="22">
        <v>4487.1402994893369</v>
      </c>
      <c r="V98" s="22">
        <v>4527.1789823008849</v>
      </c>
      <c r="W98" s="22"/>
      <c r="X98" s="22">
        <v>8052.3540000000003</v>
      </c>
      <c r="Y98" s="22"/>
      <c r="Z98" s="22">
        <v>530.78991666666661</v>
      </c>
      <c r="AA98" s="22"/>
      <c r="AB98" s="22">
        <v>733.08000000000015</v>
      </c>
      <c r="AC98" s="23">
        <v>44.184000000000012</v>
      </c>
      <c r="AD98" s="22">
        <v>363694.891</v>
      </c>
      <c r="AE98" s="22">
        <v>94472.148000000001</v>
      </c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3">
        <v>75.915500000000009</v>
      </c>
      <c r="AU98" s="22"/>
      <c r="AV98" s="22"/>
      <c r="AW98" s="22"/>
      <c r="AX98" s="23"/>
      <c r="AY98" s="32"/>
      <c r="AZ98" s="23"/>
      <c r="BA98" s="23">
        <v>18.225000000000001</v>
      </c>
      <c r="BB98" s="23">
        <v>18.496130000000001</v>
      </c>
    </row>
    <row r="99" spans="1:54" x14ac:dyDescent="0.45">
      <c r="A99" s="10">
        <v>31</v>
      </c>
      <c r="B99" s="35" t="s">
        <v>247</v>
      </c>
      <c r="C99" s="10" t="s">
        <v>248</v>
      </c>
      <c r="D99" s="12">
        <v>42989</v>
      </c>
      <c r="E99" s="21">
        <v>4842575.3665908221</v>
      </c>
      <c r="F99" s="22">
        <v>591637.45823906525</v>
      </c>
      <c r="G99" s="23">
        <v>73.391220000000004</v>
      </c>
      <c r="H99" s="22">
        <v>9701.6257682081687</v>
      </c>
      <c r="I99" s="22"/>
      <c r="J99" s="22"/>
      <c r="K99" s="23">
        <v>33.431569048832387</v>
      </c>
      <c r="L99" s="23">
        <v>4.1238399999999995</v>
      </c>
      <c r="M99" s="22"/>
      <c r="N99" s="23"/>
      <c r="O99" s="23">
        <v>21.936894887079504</v>
      </c>
      <c r="P99" s="23"/>
      <c r="Q99" s="23">
        <v>26.74</v>
      </c>
      <c r="R99" s="22">
        <v>204.06900000000002</v>
      </c>
      <c r="S99" s="23">
        <v>39.363192449421838</v>
      </c>
      <c r="T99" s="22">
        <v>23319.306111111109</v>
      </c>
      <c r="U99" s="22">
        <v>1815.4609534394713</v>
      </c>
      <c r="V99" s="22">
        <v>1289.8554999999999</v>
      </c>
      <c r="W99" s="22"/>
      <c r="X99" s="22">
        <v>18296.707999999999</v>
      </c>
      <c r="Y99" s="22"/>
      <c r="Z99" s="22">
        <v>3587.9798333333338</v>
      </c>
      <c r="AA99" s="22"/>
      <c r="AB99" s="22">
        <v>1382.1600000000003</v>
      </c>
      <c r="AC99" s="22">
        <v>1320.3229999999999</v>
      </c>
      <c r="AD99" s="22">
        <v>599389.78200000001</v>
      </c>
      <c r="AE99" s="22">
        <v>86504.296000000002</v>
      </c>
      <c r="AF99" s="23">
        <v>80.442985714285726</v>
      </c>
      <c r="AG99" s="22">
        <v>192.37899999999999</v>
      </c>
      <c r="AH99" s="23">
        <v>31.462</v>
      </c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>
        <v>178.19100000000003</v>
      </c>
      <c r="AU99" s="22"/>
      <c r="AV99" s="22"/>
      <c r="AW99" s="22"/>
      <c r="AX99" s="23"/>
      <c r="AY99" s="23">
        <v>1.1119999999999999</v>
      </c>
      <c r="AZ99" s="23"/>
      <c r="BA99" s="23"/>
      <c r="BB99" s="22">
        <v>371.38306</v>
      </c>
    </row>
    <row r="100" spans="1:54" x14ac:dyDescent="0.45">
      <c r="A100" s="10">
        <v>31</v>
      </c>
      <c r="B100" s="11" t="s">
        <v>249</v>
      </c>
      <c r="C100" s="10" t="s">
        <v>250</v>
      </c>
      <c r="D100" s="12">
        <v>44028</v>
      </c>
      <c r="E100" s="21">
        <v>2786746.5478953999</v>
      </c>
      <c r="F100" s="22">
        <v>441548.20258526027</v>
      </c>
      <c r="G100" s="23">
        <v>32.372857142857143</v>
      </c>
      <c r="H100" s="22">
        <v>14399.556715073997</v>
      </c>
      <c r="I100" s="23"/>
      <c r="J100" s="22"/>
      <c r="K100" s="32">
        <v>4.0569883333297838</v>
      </c>
      <c r="L100" s="22">
        <v>627.25714285714287</v>
      </c>
      <c r="M100" s="22"/>
      <c r="N100" s="32"/>
      <c r="O100" s="23"/>
      <c r="P100" s="23"/>
      <c r="Q100" s="23"/>
      <c r="R100" s="22">
        <v>279.47571428571428</v>
      </c>
      <c r="S100" s="23"/>
      <c r="T100" s="22">
        <v>15371.052619047619</v>
      </c>
      <c r="U100" s="22">
        <v>4174.3972009490262</v>
      </c>
      <c r="V100" s="22">
        <v>4485.4128824247673</v>
      </c>
      <c r="W100" s="23"/>
      <c r="X100" s="22">
        <v>2449.2238636363636</v>
      </c>
      <c r="Y100" s="23"/>
      <c r="Z100" s="22"/>
      <c r="AA100" s="23"/>
      <c r="AB100" s="23"/>
      <c r="AC100" s="22">
        <v>109.41714285714286</v>
      </c>
      <c r="AD100" s="22">
        <v>337217.84720000008</v>
      </c>
      <c r="AE100" s="23">
        <v>78461.614285714284</v>
      </c>
      <c r="AF100" s="23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3"/>
      <c r="AT100" s="23"/>
      <c r="AU100" s="23"/>
      <c r="AV100" s="23"/>
      <c r="AW100" s="23"/>
      <c r="AX100" s="23"/>
      <c r="AY100" s="32"/>
      <c r="AZ100" s="23"/>
      <c r="BA100" s="23"/>
      <c r="BB100" s="23">
        <v>9.6898285714285706</v>
      </c>
    </row>
    <row r="101" spans="1:54" x14ac:dyDescent="0.45">
      <c r="A101" s="10">
        <v>32</v>
      </c>
      <c r="B101" s="11" t="s">
        <v>251</v>
      </c>
      <c r="C101" s="20" t="s">
        <v>252</v>
      </c>
      <c r="D101" s="12">
        <v>42209</v>
      </c>
      <c r="E101" s="41">
        <v>335168.65085335361</v>
      </c>
      <c r="F101" s="42">
        <v>23367.640029575436</v>
      </c>
      <c r="G101" s="42">
        <v>148.66203511788476</v>
      </c>
      <c r="H101" s="42">
        <v>2546.3282468113393</v>
      </c>
      <c r="I101" s="42"/>
      <c r="J101" s="42">
        <v>1390.2424537027496</v>
      </c>
      <c r="K101" s="42"/>
      <c r="L101" s="43">
        <v>7.3964139275641649</v>
      </c>
      <c r="M101" s="42"/>
      <c r="N101" s="42"/>
      <c r="O101" s="42"/>
      <c r="P101" s="42"/>
      <c r="Q101" s="42"/>
      <c r="R101" s="43"/>
      <c r="S101" s="43">
        <v>17.97156113693794</v>
      </c>
      <c r="T101" s="42">
        <v>42242.707833909342</v>
      </c>
      <c r="U101" s="42">
        <v>998.1859330356292</v>
      </c>
      <c r="V101" s="42">
        <v>484.56706783590795</v>
      </c>
      <c r="W101" s="44"/>
      <c r="X101" s="43">
        <v>6443.1661257384376</v>
      </c>
      <c r="Y101" s="43"/>
      <c r="Z101" s="43">
        <v>1724.6253190555208</v>
      </c>
      <c r="AA101" s="43"/>
      <c r="AB101" s="43">
        <v>1801.722651763766</v>
      </c>
      <c r="AC101" s="44">
        <v>327.56118796556058</v>
      </c>
      <c r="AD101" s="42">
        <f>1000*2.08739768646609</f>
        <v>2087.3976864660899</v>
      </c>
      <c r="AE101" s="42">
        <v>56.850765048010246</v>
      </c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3"/>
      <c r="AZ101" s="44"/>
      <c r="BA101" s="44"/>
      <c r="BB101" s="42">
        <v>328.98893232275606</v>
      </c>
    </row>
    <row r="102" spans="1:54" x14ac:dyDescent="0.45">
      <c r="A102" s="10">
        <v>32</v>
      </c>
      <c r="B102" s="35" t="s">
        <v>253</v>
      </c>
      <c r="C102" s="20" t="s">
        <v>252</v>
      </c>
      <c r="D102" s="12">
        <v>42986</v>
      </c>
      <c r="E102" s="21">
        <v>131048.57540688863</v>
      </c>
      <c r="F102" s="22">
        <v>31490.560680993265</v>
      </c>
      <c r="G102" s="23">
        <v>38.224409999999999</v>
      </c>
      <c r="H102" s="22">
        <v>4814.8019003617665</v>
      </c>
      <c r="I102" s="22">
        <v>2852.5860935802766</v>
      </c>
      <c r="J102" s="22"/>
      <c r="K102" s="23"/>
      <c r="L102" s="23">
        <v>8.0791199999999996</v>
      </c>
      <c r="M102" s="22"/>
      <c r="N102" s="23"/>
      <c r="O102" s="23">
        <v>15.74815488051499</v>
      </c>
      <c r="P102" s="23">
        <v>44.978899999999996</v>
      </c>
      <c r="Q102" s="23">
        <v>66.53</v>
      </c>
      <c r="R102" s="23"/>
      <c r="S102" s="22">
        <v>115.98714379097598</v>
      </c>
      <c r="T102" s="22">
        <v>56736.653055555551</v>
      </c>
      <c r="U102" s="22">
        <v>455.37199999999996</v>
      </c>
      <c r="V102" s="22">
        <v>170.81774999999999</v>
      </c>
      <c r="W102" s="22">
        <v>145.52687142857144</v>
      </c>
      <c r="X102" s="22">
        <v>7539.5760000000009</v>
      </c>
      <c r="Y102" s="22"/>
      <c r="Z102" s="22">
        <v>11047.389916666667</v>
      </c>
      <c r="AA102" s="22">
        <v>165.63244145290238</v>
      </c>
      <c r="AB102" s="22">
        <v>915.57500000000005</v>
      </c>
      <c r="AC102" s="22">
        <v>556.36149999999998</v>
      </c>
      <c r="AD102" s="22">
        <v>2302.8910000000001</v>
      </c>
      <c r="AE102" s="23">
        <v>20.648</v>
      </c>
      <c r="AF102" s="23">
        <v>81.027492857142846</v>
      </c>
      <c r="AG102" s="22">
        <v>148.34949999999998</v>
      </c>
      <c r="AH102" s="23">
        <v>22.631</v>
      </c>
      <c r="AI102" s="22">
        <v>123.8888</v>
      </c>
      <c r="AJ102" s="23">
        <v>33.15</v>
      </c>
      <c r="AK102" s="23"/>
      <c r="AL102" s="23">
        <v>26.409500000000001</v>
      </c>
      <c r="AM102" s="23"/>
      <c r="AN102" s="23">
        <v>17.962</v>
      </c>
      <c r="AO102" s="23"/>
      <c r="AP102" s="23">
        <v>11.5585</v>
      </c>
      <c r="AQ102" s="23"/>
      <c r="AR102" s="23">
        <v>16.350000000000001</v>
      </c>
      <c r="AS102" s="23"/>
      <c r="AT102" s="23">
        <v>29.795499999999997</v>
      </c>
      <c r="AU102" s="22"/>
      <c r="AV102" s="22">
        <v>331.077</v>
      </c>
      <c r="AW102" s="22"/>
      <c r="AX102" s="23"/>
      <c r="AY102" s="23">
        <v>1.4959999999999998</v>
      </c>
      <c r="AZ102" s="23"/>
      <c r="BA102" s="23">
        <v>18.225000000000001</v>
      </c>
      <c r="BB102" s="22">
        <v>1336.8895300000004</v>
      </c>
    </row>
    <row r="103" spans="1:54" x14ac:dyDescent="0.45">
      <c r="A103" s="10">
        <v>32</v>
      </c>
      <c r="B103" s="35" t="s">
        <v>254</v>
      </c>
      <c r="C103" s="20" t="s">
        <v>252</v>
      </c>
      <c r="D103" s="12">
        <v>42986</v>
      </c>
      <c r="E103" s="21">
        <v>228630.12659578328</v>
      </c>
      <c r="F103" s="22">
        <v>26782.56660569473</v>
      </c>
      <c r="G103" s="23">
        <v>16.331210000000006</v>
      </c>
      <c r="H103" s="22">
        <v>4729.4425314910877</v>
      </c>
      <c r="I103" s="22"/>
      <c r="J103" s="22">
        <v>8060.3582314376363</v>
      </c>
      <c r="K103" s="23"/>
      <c r="L103" s="23">
        <v>6.2171199999999995</v>
      </c>
      <c r="M103" s="22"/>
      <c r="N103" s="23"/>
      <c r="O103" s="23">
        <v>10.399351553993238</v>
      </c>
      <c r="P103" s="23">
        <v>83.972899999999996</v>
      </c>
      <c r="Q103" s="23">
        <v>15.19</v>
      </c>
      <c r="R103" s="23"/>
      <c r="S103" s="23">
        <v>22.231275164469963</v>
      </c>
      <c r="T103" s="22">
        <v>49296.653055555551</v>
      </c>
      <c r="U103" s="22">
        <v>653.07199999999989</v>
      </c>
      <c r="V103" s="22">
        <v>275.72775000000001</v>
      </c>
      <c r="W103" s="22">
        <v>161.91829999999999</v>
      </c>
      <c r="X103" s="22">
        <v>6563.5760000000009</v>
      </c>
      <c r="Y103" s="22"/>
      <c r="Z103" s="22">
        <v>9347.389916666667</v>
      </c>
      <c r="AA103" s="22"/>
      <c r="AB103" s="22">
        <v>802.68000000000018</v>
      </c>
      <c r="AC103" s="22">
        <v>859.76149999999984</v>
      </c>
      <c r="AD103" s="22">
        <v>3088.8909999999996</v>
      </c>
      <c r="AE103" s="23">
        <v>45.408000000000001</v>
      </c>
      <c r="AF103" s="23">
        <v>56.210064285714274</v>
      </c>
      <c r="AG103" s="22">
        <v>126.1095</v>
      </c>
      <c r="AH103" s="23">
        <v>22.631</v>
      </c>
      <c r="AI103" s="23">
        <v>62.993600000000001</v>
      </c>
      <c r="AJ103" s="23"/>
      <c r="AK103" s="23"/>
      <c r="AL103" s="23">
        <v>21.187999999999999</v>
      </c>
      <c r="AM103" s="23"/>
      <c r="AN103" s="23">
        <v>22.962000000000003</v>
      </c>
      <c r="AO103" s="23"/>
      <c r="AP103" s="23">
        <v>11.5585</v>
      </c>
      <c r="AQ103" s="23"/>
      <c r="AR103" s="23">
        <v>10.181000000000001</v>
      </c>
      <c r="AS103" s="23"/>
      <c r="AT103" s="23">
        <v>45.206999999999994</v>
      </c>
      <c r="AU103" s="22"/>
      <c r="AV103" s="22">
        <v>120.46800000000002</v>
      </c>
      <c r="AW103" s="22"/>
      <c r="AX103" s="23"/>
      <c r="AY103" s="23">
        <v>2.4159999999999999</v>
      </c>
      <c r="AZ103" s="23"/>
      <c r="BA103" s="23"/>
      <c r="BB103" s="22">
        <v>2002.8835300000003</v>
      </c>
    </row>
    <row r="104" spans="1:54" x14ac:dyDescent="0.45">
      <c r="A104" s="10">
        <v>32</v>
      </c>
      <c r="B104" s="11" t="s">
        <v>255</v>
      </c>
      <c r="C104" s="20" t="s">
        <v>252</v>
      </c>
      <c r="D104" s="12">
        <v>44027</v>
      </c>
      <c r="E104" s="21">
        <v>240453.78452170041</v>
      </c>
      <c r="F104" s="22">
        <v>38992.693421843098</v>
      </c>
      <c r="G104" s="23">
        <v>24.10285714285714</v>
      </c>
      <c r="H104" s="22">
        <v>5017.0618520998323</v>
      </c>
      <c r="I104" s="22">
        <v>498.11653099300963</v>
      </c>
      <c r="J104" s="22">
        <v>12176.664087095782</v>
      </c>
      <c r="K104" s="23">
        <v>3.4004313790965202</v>
      </c>
      <c r="L104" s="23">
        <v>29.037142857142861</v>
      </c>
      <c r="M104" s="22">
        <v>837.1795021939929</v>
      </c>
      <c r="N104" s="23"/>
      <c r="O104" s="23">
        <v>6.4484223620316747</v>
      </c>
      <c r="P104" s="23"/>
      <c r="Q104" s="23">
        <v>15.43285714285714</v>
      </c>
      <c r="R104" s="23"/>
      <c r="S104" s="23">
        <v>11.333634155844159</v>
      </c>
      <c r="T104" s="22">
        <v>49482.052619047616</v>
      </c>
      <c r="U104" s="22">
        <v>626.38571428571436</v>
      </c>
      <c r="V104" s="22">
        <v>197.41357142857143</v>
      </c>
      <c r="W104" s="22"/>
      <c r="X104" s="22">
        <v>9569.5727272727272</v>
      </c>
      <c r="Y104" s="23"/>
      <c r="Z104" s="22">
        <v>7021.0424999999996</v>
      </c>
      <c r="AA104" s="22"/>
      <c r="AB104" s="22"/>
      <c r="AC104" s="22">
        <v>467.77714285714285</v>
      </c>
      <c r="AD104" s="22">
        <v>2079.9272000000001</v>
      </c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3"/>
      <c r="AT104" s="23">
        <v>125.88000000000001</v>
      </c>
      <c r="AU104" s="23"/>
      <c r="AV104" s="23"/>
      <c r="AW104" s="23"/>
      <c r="AX104" s="23"/>
      <c r="AY104" s="32"/>
      <c r="AZ104" s="23"/>
      <c r="BA104" s="23"/>
      <c r="BB104" s="22">
        <v>1215.6634285714288</v>
      </c>
    </row>
    <row r="105" spans="1:54" x14ac:dyDescent="0.45">
      <c r="A105" s="10">
        <v>33</v>
      </c>
      <c r="B105" s="11" t="s">
        <v>256</v>
      </c>
      <c r="C105" s="10" t="s">
        <v>257</v>
      </c>
      <c r="D105" s="12">
        <v>42210</v>
      </c>
      <c r="E105" s="41">
        <v>881482.233628046</v>
      </c>
      <c r="F105" s="42">
        <v>18106.572245082454</v>
      </c>
      <c r="G105" s="42">
        <v>119.7154894402229</v>
      </c>
      <c r="H105" s="42">
        <v>2971.6535030544701</v>
      </c>
      <c r="I105" s="42"/>
      <c r="J105" s="42">
        <v>19408.429074186988</v>
      </c>
      <c r="K105" s="42"/>
      <c r="L105" s="43">
        <v>10.576260403965435</v>
      </c>
      <c r="M105" s="42"/>
      <c r="N105" s="42"/>
      <c r="O105" s="42"/>
      <c r="P105" s="42"/>
      <c r="Q105" s="42"/>
      <c r="R105" s="43"/>
      <c r="S105" s="43">
        <v>12.09479374371813</v>
      </c>
      <c r="T105" s="42">
        <v>77043.246578173217</v>
      </c>
      <c r="U105" s="42">
        <v>2044.962550149284</v>
      </c>
      <c r="V105" s="42">
        <v>862.35795808012017</v>
      </c>
      <c r="W105" s="44"/>
      <c r="X105" s="43">
        <v>26085.375808596247</v>
      </c>
      <c r="Y105" s="43"/>
      <c r="Z105" s="43">
        <v>5156.4050181383054</v>
      </c>
      <c r="AA105" s="43"/>
      <c r="AB105" s="43">
        <v>1934.4733201556078</v>
      </c>
      <c r="AC105" s="44">
        <v>508.65834962517044</v>
      </c>
      <c r="AD105" s="42">
        <f>1000*16.7843726782212</f>
        <v>16784.3726782212</v>
      </c>
      <c r="AE105" s="42">
        <v>415.55995965583918</v>
      </c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3"/>
      <c r="AZ105" s="44"/>
      <c r="BA105" s="44"/>
      <c r="BB105" s="42">
        <v>1163.5030197073527</v>
      </c>
    </row>
    <row r="106" spans="1:54" x14ac:dyDescent="0.45">
      <c r="A106" s="10">
        <v>33</v>
      </c>
      <c r="B106" s="35" t="s">
        <v>258</v>
      </c>
      <c r="C106" s="10" t="s">
        <v>257</v>
      </c>
      <c r="D106" s="12">
        <v>42990</v>
      </c>
      <c r="E106" s="21">
        <v>974584.83589077776</v>
      </c>
      <c r="F106" s="22">
        <v>18627.596421217127</v>
      </c>
      <c r="G106" s="23"/>
      <c r="H106" s="22">
        <v>3769.1496316959419</v>
      </c>
      <c r="I106" s="22"/>
      <c r="J106" s="22">
        <v>4698.8635429905507</v>
      </c>
      <c r="K106" s="23"/>
      <c r="L106" s="23">
        <v>4.9235199999999999</v>
      </c>
      <c r="M106" s="22">
        <v>5069.97319364549</v>
      </c>
      <c r="N106" s="22"/>
      <c r="O106" s="23"/>
      <c r="P106" s="23"/>
      <c r="Q106" s="23">
        <v>15.13</v>
      </c>
      <c r="R106" s="23"/>
      <c r="S106" s="23">
        <v>6.8013152608555068</v>
      </c>
      <c r="T106" s="22">
        <v>86186.653055555536</v>
      </c>
      <c r="U106" s="22">
        <v>1923.8142556323223</v>
      </c>
      <c r="V106" s="22">
        <v>670.22775000000001</v>
      </c>
      <c r="W106" s="22"/>
      <c r="X106" s="22">
        <v>18843.575999999997</v>
      </c>
      <c r="Y106" s="22"/>
      <c r="Z106" s="22">
        <v>3457.389916666667</v>
      </c>
      <c r="AA106" s="22"/>
      <c r="AB106" s="22">
        <v>604.08000000000015</v>
      </c>
      <c r="AC106" s="22">
        <v>210.76149999999998</v>
      </c>
      <c r="AD106" s="22">
        <v>14378.891000000001</v>
      </c>
      <c r="AE106" s="22">
        <v>449.94799999999998</v>
      </c>
      <c r="AF106" s="23">
        <v>27.038635714285718</v>
      </c>
      <c r="AG106" s="23">
        <v>63.9895</v>
      </c>
      <c r="AH106" s="23"/>
      <c r="AI106" s="23">
        <v>28.808799999999994</v>
      </c>
      <c r="AJ106" s="22"/>
      <c r="AK106" s="23"/>
      <c r="AL106" s="23"/>
      <c r="AM106" s="23"/>
      <c r="AN106" s="23"/>
      <c r="AO106" s="22"/>
      <c r="AP106" s="22"/>
      <c r="AQ106" s="22"/>
      <c r="AR106" s="22"/>
      <c r="AS106" s="22"/>
      <c r="AT106" s="23">
        <v>67.135500000000008</v>
      </c>
      <c r="AU106" s="22"/>
      <c r="AV106" s="22"/>
      <c r="AW106" s="22"/>
      <c r="AX106" s="23"/>
      <c r="AY106" s="32"/>
      <c r="AZ106" s="23"/>
      <c r="BA106" s="23"/>
      <c r="BB106" s="22">
        <v>302.04353000000003</v>
      </c>
    </row>
    <row r="107" spans="1:54" x14ac:dyDescent="0.45">
      <c r="A107" s="10">
        <v>34</v>
      </c>
      <c r="B107" s="11" t="s">
        <v>259</v>
      </c>
      <c r="C107" s="20" t="s">
        <v>260</v>
      </c>
      <c r="D107" s="12">
        <v>42211</v>
      </c>
      <c r="E107" s="41">
        <v>1285558.6763146864</v>
      </c>
      <c r="F107" s="42">
        <v>24660.390461415442</v>
      </c>
      <c r="G107" s="42">
        <v>800.70624876426871</v>
      </c>
      <c r="H107" s="42">
        <v>7132.8885821639442</v>
      </c>
      <c r="I107" s="42"/>
      <c r="J107" s="42">
        <v>854888.7390434253</v>
      </c>
      <c r="K107" s="42"/>
      <c r="L107" s="43">
        <v>8.568719356131858</v>
      </c>
      <c r="M107" s="42"/>
      <c r="N107" s="42"/>
      <c r="O107" s="42"/>
      <c r="P107" s="42"/>
      <c r="Q107" s="42"/>
      <c r="R107" s="43">
        <v>8.1166328198305742</v>
      </c>
      <c r="S107" s="43"/>
      <c r="T107" s="42">
        <v>189617.85196671411</v>
      </c>
      <c r="U107" s="42">
        <v>14679.099038233284</v>
      </c>
      <c r="V107" s="42">
        <v>440.97434835662972</v>
      </c>
      <c r="W107" s="43"/>
      <c r="X107" s="43">
        <v>7050.9585776399435</v>
      </c>
      <c r="Y107" s="43"/>
      <c r="Z107" s="44"/>
      <c r="AA107" s="43"/>
      <c r="AB107" s="43">
        <v>9705.9666245233166</v>
      </c>
      <c r="AC107" s="46"/>
      <c r="AD107" s="42">
        <f>1000*76.5487633346696</f>
        <v>76548.763334669595</v>
      </c>
      <c r="AE107" s="42">
        <v>979.35273525753689</v>
      </c>
      <c r="AF107" s="42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3"/>
      <c r="AZ107" s="44"/>
      <c r="BA107" s="44"/>
      <c r="BB107" s="42">
        <v>493.16316103751933</v>
      </c>
    </row>
    <row r="108" spans="1:54" x14ac:dyDescent="0.45">
      <c r="A108" s="10">
        <v>34</v>
      </c>
      <c r="B108" s="35" t="s">
        <v>261</v>
      </c>
      <c r="C108" s="20" t="s">
        <v>260</v>
      </c>
      <c r="D108" s="12">
        <v>42990</v>
      </c>
      <c r="E108" s="21">
        <v>1451139.1801222847</v>
      </c>
      <c r="F108" s="22">
        <v>32286.779195643747</v>
      </c>
      <c r="G108" s="22">
        <v>319.20805000000001</v>
      </c>
      <c r="H108" s="22">
        <v>8890.7117639367116</v>
      </c>
      <c r="I108" s="22"/>
      <c r="J108" s="22">
        <v>116636.63666827849</v>
      </c>
      <c r="K108" s="22"/>
      <c r="L108" s="22">
        <v>46.569600000000001</v>
      </c>
      <c r="M108" s="22">
        <v>2023.2093199757312</v>
      </c>
      <c r="N108" s="22" t="e">
        <v>#VALUE!</v>
      </c>
      <c r="O108" s="22" t="e">
        <v>#VALUE!</v>
      </c>
      <c r="P108" s="22">
        <v>718.6244999999999</v>
      </c>
      <c r="Q108" s="22">
        <v>1082.1499999999999</v>
      </c>
      <c r="R108" s="22">
        <v>7.8725000000000014</v>
      </c>
      <c r="S108" s="22">
        <v>8.4076300392172794</v>
      </c>
      <c r="T108" s="22">
        <v>211433.26527777777</v>
      </c>
      <c r="U108" s="22">
        <v>15275.3328363691</v>
      </c>
      <c r="V108" s="22">
        <v>505.38875000000007</v>
      </c>
      <c r="W108" s="22" t="e">
        <v>#VALUE!</v>
      </c>
      <c r="X108" s="22">
        <v>3215.88</v>
      </c>
      <c r="Y108" s="22"/>
      <c r="Z108" s="22">
        <v>10236.949583333333</v>
      </c>
      <c r="AA108" s="22">
        <v>4139.4084810343638</v>
      </c>
      <c r="AB108" s="22">
        <v>9875.875</v>
      </c>
      <c r="AC108" s="22">
        <v>1272.02</v>
      </c>
      <c r="AD108" s="22">
        <v>81434.455000000002</v>
      </c>
      <c r="AE108" s="22">
        <v>1154.74</v>
      </c>
      <c r="AF108" s="22">
        <v>953.10032142857165</v>
      </c>
      <c r="AG108" s="22">
        <v>1688.8474999999999</v>
      </c>
      <c r="AH108" s="22">
        <v>170.45500000000001</v>
      </c>
      <c r="AI108" s="22">
        <v>483.64400000000006</v>
      </c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>
        <v>10498.384999999998</v>
      </c>
      <c r="AW108" s="22"/>
      <c r="AX108" s="22"/>
      <c r="AY108" s="22">
        <v>29.78</v>
      </c>
      <c r="AZ108" s="22"/>
      <c r="BA108" s="22"/>
      <c r="BB108" s="22">
        <v>123.28565</v>
      </c>
    </row>
    <row r="109" spans="1:54" x14ac:dyDescent="0.45">
      <c r="A109" s="10">
        <v>34</v>
      </c>
      <c r="B109" s="11" t="s">
        <v>262</v>
      </c>
      <c r="C109" s="20" t="s">
        <v>260</v>
      </c>
      <c r="D109" s="12">
        <v>44026</v>
      </c>
      <c r="E109" s="21">
        <v>1049554.2133106864</v>
      </c>
      <c r="F109" s="22">
        <v>30434.490412250365</v>
      </c>
      <c r="G109" s="22"/>
      <c r="H109" s="22">
        <v>7950.8692540345864</v>
      </c>
      <c r="I109" s="22"/>
      <c r="J109" s="22">
        <v>186678.46440660546</v>
      </c>
      <c r="K109" s="22"/>
      <c r="L109" s="22"/>
      <c r="M109" s="22"/>
      <c r="N109" s="22"/>
      <c r="O109" s="22"/>
      <c r="P109" s="22"/>
      <c r="Q109" s="22"/>
      <c r="R109" s="23">
        <v>9.4785714285714295</v>
      </c>
      <c r="S109" s="23">
        <v>13.709498051948069</v>
      </c>
      <c r="T109" s="22">
        <v>186510.2630952381</v>
      </c>
      <c r="U109" s="22">
        <v>12261.975069269334</v>
      </c>
      <c r="V109" s="22">
        <v>497.36785714285713</v>
      </c>
      <c r="W109" s="22"/>
      <c r="X109" s="22">
        <v>3030.3749999999995</v>
      </c>
      <c r="Y109" s="22"/>
      <c r="Z109" s="22">
        <v>2246.7125000000001</v>
      </c>
      <c r="AA109" s="22"/>
      <c r="AB109" s="22">
        <v>6772.9999999999991</v>
      </c>
      <c r="AC109" s="22">
        <v>763.5</v>
      </c>
      <c r="AD109" s="22">
        <v>69658.835999999996</v>
      </c>
      <c r="AE109" s="22">
        <v>727.67142857142858</v>
      </c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</row>
    <row r="110" spans="1:54" x14ac:dyDescent="0.45">
      <c r="A110" s="10">
        <v>35</v>
      </c>
      <c r="B110" s="11" t="s">
        <v>263</v>
      </c>
      <c r="C110" s="20" t="s">
        <v>264</v>
      </c>
      <c r="D110" s="12">
        <v>42209</v>
      </c>
      <c r="E110" s="41">
        <v>763874.79285468778</v>
      </c>
      <c r="F110" s="42">
        <v>227100.08476133097</v>
      </c>
      <c r="G110" s="42">
        <v>158.63422006627127</v>
      </c>
      <c r="H110" s="42">
        <v>4396.9020780614992</v>
      </c>
      <c r="I110" s="42"/>
      <c r="J110" s="42">
        <v>21474.365372122913</v>
      </c>
      <c r="K110" s="42"/>
      <c r="L110" s="42">
        <v>207.36880548376223</v>
      </c>
      <c r="M110" s="42"/>
      <c r="N110" s="42"/>
      <c r="O110" s="42"/>
      <c r="P110" s="42"/>
      <c r="Q110" s="42"/>
      <c r="R110" s="43">
        <v>3.7681945460508057</v>
      </c>
      <c r="S110" s="43"/>
      <c r="T110" s="42">
        <v>23422.513937589865</v>
      </c>
      <c r="U110" s="42">
        <v>1602.6282458410869</v>
      </c>
      <c r="V110" s="42">
        <v>824.41331403895413</v>
      </c>
      <c r="W110" s="44"/>
      <c r="X110" s="43">
        <v>1799.203246867912</v>
      </c>
      <c r="Y110" s="43"/>
      <c r="Z110" s="43">
        <v>10730.895726646653</v>
      </c>
      <c r="AA110" s="43"/>
      <c r="AB110" s="43">
        <v>1500.0063543790366</v>
      </c>
      <c r="AC110" s="44">
        <v>226.02746009067744</v>
      </c>
      <c r="AD110" s="42">
        <f>1000*9.94466073659962</f>
        <v>9944.6607365996188</v>
      </c>
      <c r="AE110" s="42">
        <v>268.84154310409406</v>
      </c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3"/>
      <c r="AZ110" s="44"/>
      <c r="BA110" s="44"/>
      <c r="BB110" s="42">
        <v>1805.747590170072</v>
      </c>
    </row>
    <row r="111" spans="1:54" x14ac:dyDescent="0.45">
      <c r="A111" s="10">
        <v>35</v>
      </c>
      <c r="B111" s="11" t="s">
        <v>265</v>
      </c>
      <c r="C111" s="20" t="s">
        <v>264</v>
      </c>
      <c r="D111" s="12">
        <v>44030</v>
      </c>
      <c r="E111" s="21">
        <v>963195.5801098973</v>
      </c>
      <c r="F111" s="22">
        <v>308772.74622200005</v>
      </c>
      <c r="G111" s="22"/>
      <c r="H111" s="22">
        <v>4206.4045436704919</v>
      </c>
      <c r="I111" s="22"/>
      <c r="J111" s="22">
        <v>1478.4767917747304</v>
      </c>
      <c r="K111" s="23"/>
      <c r="L111" s="23">
        <v>33.27428571428571</v>
      </c>
      <c r="M111" s="22"/>
      <c r="N111" s="23"/>
      <c r="O111" s="23"/>
      <c r="P111" s="23"/>
      <c r="Q111" s="23"/>
      <c r="R111" s="23">
        <v>7.1514285714285712</v>
      </c>
      <c r="S111" s="23">
        <v>6.4700670389610409</v>
      </c>
      <c r="T111" s="22">
        <v>28802.105238095239</v>
      </c>
      <c r="U111" s="22">
        <v>2513.0979560525643</v>
      </c>
      <c r="V111" s="22">
        <v>1917.2949814031642</v>
      </c>
      <c r="W111" s="22"/>
      <c r="X111" s="22">
        <v>2249.75</v>
      </c>
      <c r="Y111" s="22"/>
      <c r="Z111" s="22">
        <v>4332.085</v>
      </c>
      <c r="AA111" s="22"/>
      <c r="AB111" s="22"/>
      <c r="AC111" s="22">
        <v>193.76</v>
      </c>
      <c r="AD111" s="22">
        <v>10262.574400000001</v>
      </c>
      <c r="AE111" s="22">
        <v>188.66857142857143</v>
      </c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>
        <v>470.71885714285719</v>
      </c>
    </row>
    <row r="112" spans="1:54" x14ac:dyDescent="0.45">
      <c r="A112" s="10">
        <v>36</v>
      </c>
      <c r="B112" s="11" t="s">
        <v>266</v>
      </c>
      <c r="C112" s="20" t="s">
        <v>267</v>
      </c>
      <c r="D112" s="12">
        <v>42204</v>
      </c>
      <c r="E112" s="41">
        <v>622015.61779279436</v>
      </c>
      <c r="F112" s="42">
        <v>17389.652755019124</v>
      </c>
      <c r="G112" s="42">
        <v>449.11683796925621</v>
      </c>
      <c r="H112" s="42">
        <v>8191.089640365004</v>
      </c>
      <c r="I112" s="42"/>
      <c r="J112" s="42">
        <v>4947035.1947931759</v>
      </c>
      <c r="K112" s="42"/>
      <c r="L112" s="43">
        <v>22.638984653222536</v>
      </c>
      <c r="M112" s="42"/>
      <c r="N112" s="42"/>
      <c r="O112" s="42"/>
      <c r="P112" s="42"/>
      <c r="Q112" s="42"/>
      <c r="R112" s="43">
        <v>14.990855704953553</v>
      </c>
      <c r="S112" s="43"/>
      <c r="T112" s="42">
        <v>54552.389042281058</v>
      </c>
      <c r="U112" s="42">
        <v>4685.361975515576</v>
      </c>
      <c r="V112" s="42">
        <v>435.0762667717338</v>
      </c>
      <c r="W112" s="43"/>
      <c r="X112" s="43"/>
      <c r="Y112" s="43"/>
      <c r="Z112" s="44"/>
      <c r="AA112" s="43"/>
      <c r="AB112" s="43">
        <v>1098.4810789421931</v>
      </c>
      <c r="AC112" s="46"/>
      <c r="AD112" s="42">
        <f>12.3605931149907*1000</f>
        <v>12360.593114990699</v>
      </c>
      <c r="AE112" s="42">
        <v>167.19820065135539</v>
      </c>
      <c r="AF112" s="42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3"/>
      <c r="AZ112" s="44"/>
      <c r="BA112" s="44"/>
      <c r="BB112" s="42">
        <v>157.32842870699363</v>
      </c>
    </row>
    <row r="113" spans="1:54" x14ac:dyDescent="0.45">
      <c r="A113" s="10">
        <v>37</v>
      </c>
      <c r="B113" s="11" t="s">
        <v>268</v>
      </c>
      <c r="C113" s="10" t="s">
        <v>269</v>
      </c>
      <c r="D113" s="12">
        <v>42211</v>
      </c>
      <c r="E113" s="41">
        <v>705007.20959688048</v>
      </c>
      <c r="F113" s="42">
        <v>136207.41521640352</v>
      </c>
      <c r="G113" s="42">
        <v>175.61233839035253</v>
      </c>
      <c r="H113" s="42">
        <v>11678.817523339867</v>
      </c>
      <c r="I113" s="42"/>
      <c r="J113" s="42">
        <v>4262.6520495943878</v>
      </c>
      <c r="K113" s="42"/>
      <c r="L113" s="43">
        <v>23.671520525263244</v>
      </c>
      <c r="M113" s="42">
        <v>189.59032336613978</v>
      </c>
      <c r="N113" s="42"/>
      <c r="O113" s="42"/>
      <c r="P113" s="42"/>
      <c r="Q113" s="42"/>
      <c r="R113" s="43">
        <v>42.071695319467899</v>
      </c>
      <c r="S113" s="43">
        <v>18.908381776347387</v>
      </c>
      <c r="T113" s="42">
        <v>10662.186647852654</v>
      </c>
      <c r="U113" s="42">
        <v>1454.6344631644843</v>
      </c>
      <c r="V113" s="42">
        <v>59718.462006137495</v>
      </c>
      <c r="W113" s="44">
        <f>1000*0.114879572508765</f>
        <v>114.87957250876501</v>
      </c>
      <c r="X113" s="43">
        <v>957.31186583341594</v>
      </c>
      <c r="Y113" s="43"/>
      <c r="Z113" s="43">
        <v>4396.476801112457</v>
      </c>
      <c r="AA113" s="43"/>
      <c r="AB113" s="43">
        <v>1764.7697433655171</v>
      </c>
      <c r="AC113" s="44">
        <v>588.76903715733624</v>
      </c>
      <c r="AD113" s="42">
        <f>1000*8.72227589333458</f>
        <v>8722.2758933345795</v>
      </c>
      <c r="AE113" s="42">
        <v>96.651518664597532</v>
      </c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3"/>
      <c r="AZ113" s="44"/>
      <c r="BA113" s="44"/>
      <c r="BB113" s="42">
        <v>126.51282404126863</v>
      </c>
    </row>
    <row r="114" spans="1:54" x14ac:dyDescent="0.45">
      <c r="A114" s="10">
        <v>37</v>
      </c>
      <c r="B114" s="11" t="s">
        <v>270</v>
      </c>
      <c r="C114" s="10" t="s">
        <v>269</v>
      </c>
      <c r="D114" s="12">
        <v>44026</v>
      </c>
      <c r="E114" s="21">
        <v>727532.51521868608</v>
      </c>
      <c r="F114" s="22">
        <v>150768.16883904845</v>
      </c>
      <c r="G114" s="23">
        <v>23.122857142857136</v>
      </c>
      <c r="H114" s="22">
        <v>15090.342391429824</v>
      </c>
      <c r="I114" s="22">
        <v>683.98708792874731</v>
      </c>
      <c r="J114" s="22">
        <v>1055.3955038058948</v>
      </c>
      <c r="K114" s="32"/>
      <c r="L114" s="23">
        <v>29.377142857142857</v>
      </c>
      <c r="M114" s="22">
        <v>316.73980468249874</v>
      </c>
      <c r="N114" s="32"/>
      <c r="O114" s="23"/>
      <c r="P114" s="23"/>
      <c r="Q114" s="23">
        <v>13.392857142857142</v>
      </c>
      <c r="R114" s="23">
        <v>35.505714285714291</v>
      </c>
      <c r="S114" s="23">
        <v>18.927043974025974</v>
      </c>
      <c r="T114" s="22">
        <v>10087.052619047619</v>
      </c>
      <c r="U114" s="22">
        <v>1673.6890375379708</v>
      </c>
      <c r="V114" s="22">
        <v>76754.873004226596</v>
      </c>
      <c r="W114" s="23">
        <v>182.24031321320086</v>
      </c>
      <c r="X114" s="22">
        <v>452.77499999999998</v>
      </c>
      <c r="Y114" s="23"/>
      <c r="Z114" s="22">
        <v>5543.5424999999996</v>
      </c>
      <c r="AA114" s="23"/>
      <c r="AB114" s="23"/>
      <c r="AC114" s="22">
        <v>262.50857142857143</v>
      </c>
      <c r="AD114" s="22">
        <v>8116.0871999999999</v>
      </c>
      <c r="AE114" s="23">
        <v>84.364285714285714</v>
      </c>
      <c r="AF114" s="23"/>
      <c r="AG114" s="22">
        <v>278.98571428571427</v>
      </c>
      <c r="AH114" s="23">
        <v>35.645714285714291</v>
      </c>
      <c r="AI114" s="22">
        <v>169.75399999999999</v>
      </c>
      <c r="AJ114" s="22">
        <v>345.75285714285718</v>
      </c>
      <c r="AK114" s="23"/>
      <c r="AL114" s="23">
        <v>23.459999999999997</v>
      </c>
      <c r="AM114" s="23"/>
      <c r="AN114" s="23"/>
      <c r="AO114" s="23"/>
      <c r="AP114" s="23"/>
      <c r="AQ114" s="23"/>
      <c r="AR114" s="23">
        <v>17.72</v>
      </c>
      <c r="AS114" s="23">
        <v>9.1085714285714268</v>
      </c>
      <c r="AT114" s="23"/>
      <c r="AU114" s="23"/>
      <c r="AV114" s="22">
        <v>4796.1292857142853</v>
      </c>
      <c r="AW114" s="23"/>
      <c r="AX114" s="23"/>
      <c r="AY114" s="32"/>
      <c r="AZ114" s="23"/>
      <c r="BA114" s="23">
        <v>48.729942857142866</v>
      </c>
      <c r="BB114" s="23">
        <v>48.076228571428572</v>
      </c>
    </row>
    <row r="115" spans="1:54" x14ac:dyDescent="0.45">
      <c r="A115" s="10">
        <v>38</v>
      </c>
      <c r="B115" s="11" t="s">
        <v>271</v>
      </c>
      <c r="C115" s="20" t="s">
        <v>272</v>
      </c>
      <c r="D115" s="12">
        <v>42211</v>
      </c>
      <c r="E115" s="41">
        <v>1246350.8410359845</v>
      </c>
      <c r="F115" s="42">
        <v>315855.72119236842</v>
      </c>
      <c r="G115" s="42">
        <v>161.58618209566168</v>
      </c>
      <c r="H115" s="42">
        <v>1243.7696495667512</v>
      </c>
      <c r="I115" s="42">
        <v>1288.9793886214445</v>
      </c>
      <c r="J115" s="42">
        <v>74506.381533817417</v>
      </c>
      <c r="K115" s="43">
        <v>4.4929832781758146</v>
      </c>
      <c r="L115" s="43">
        <v>11.892325319547083</v>
      </c>
      <c r="M115" s="42">
        <v>189.61414165831451</v>
      </c>
      <c r="N115" s="42"/>
      <c r="O115" s="42"/>
      <c r="P115" s="42"/>
      <c r="Q115" s="42"/>
      <c r="R115" s="43">
        <v>9.2828371159431455</v>
      </c>
      <c r="S115" s="43">
        <v>22.910250851823484</v>
      </c>
      <c r="T115" s="42">
        <v>11403.626989664843</v>
      </c>
      <c r="U115" s="42">
        <v>986.73539504205894</v>
      </c>
      <c r="V115" s="42">
        <v>265.28935379220036</v>
      </c>
      <c r="W115" s="44">
        <f>1000*0.180783253720809</f>
        <v>180.783253720809</v>
      </c>
      <c r="X115" s="43">
        <v>27608.226609969053</v>
      </c>
      <c r="Y115" s="43"/>
      <c r="Z115" s="43">
        <v>44379.138055441021</v>
      </c>
      <c r="AA115" s="43"/>
      <c r="AB115" s="43">
        <v>1927.8266965862119</v>
      </c>
      <c r="AC115" s="44">
        <v>1657.2580572081033</v>
      </c>
      <c r="AD115" s="42">
        <f>1000*1.65462644057852</f>
        <v>1654.62644057852</v>
      </c>
      <c r="AE115" s="42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3"/>
      <c r="AZ115" s="44"/>
      <c r="BA115" s="44"/>
      <c r="BB115" s="42">
        <v>1545.4946353753689</v>
      </c>
    </row>
    <row r="116" spans="1:54" x14ac:dyDescent="0.45">
      <c r="A116" s="10">
        <v>38</v>
      </c>
      <c r="B116" s="11" t="s">
        <v>273</v>
      </c>
      <c r="C116" s="10" t="s">
        <v>272</v>
      </c>
      <c r="D116" s="12">
        <v>44029</v>
      </c>
      <c r="E116" s="21">
        <v>946461.79522692796</v>
      </c>
      <c r="F116" s="22">
        <v>415296.21258210053</v>
      </c>
      <c r="G116" s="22">
        <v>196.6057142857143</v>
      </c>
      <c r="H116" s="22">
        <v>1175.0744580149149</v>
      </c>
      <c r="I116" s="22">
        <v>2045.1553051731855</v>
      </c>
      <c r="J116" s="22">
        <v>342136.90937828086</v>
      </c>
      <c r="K116" s="23">
        <v>30.930479770649132</v>
      </c>
      <c r="L116" s="23">
        <v>55.354285714285716</v>
      </c>
      <c r="M116" s="22">
        <v>146.50670410612162</v>
      </c>
      <c r="N116" s="23"/>
      <c r="O116" s="23">
        <v>27.653094432282266</v>
      </c>
      <c r="P116" s="23"/>
      <c r="Q116" s="22">
        <v>606.64</v>
      </c>
      <c r="R116" s="23">
        <v>15.871428571428572</v>
      </c>
      <c r="S116" s="23">
        <v>27.409081220779218</v>
      </c>
      <c r="T116" s="22">
        <v>22036.105238095239</v>
      </c>
      <c r="U116" s="22">
        <v>1005.9714285714288</v>
      </c>
      <c r="V116" s="22">
        <v>168.70714285714286</v>
      </c>
      <c r="W116" s="22">
        <v>447.17795918367347</v>
      </c>
      <c r="X116" s="22">
        <v>32815.145454545454</v>
      </c>
      <c r="Y116" s="22">
        <v>161.24285714285716</v>
      </c>
      <c r="Z116" s="22">
        <v>120544.08500000002</v>
      </c>
      <c r="AA116" s="22">
        <v>359.39652044387799</v>
      </c>
      <c r="AB116" s="22">
        <v>853.6</v>
      </c>
      <c r="AC116" s="22">
        <v>1521.68</v>
      </c>
      <c r="AD116" s="22">
        <v>3260.4624000000008</v>
      </c>
      <c r="AE116" s="22"/>
      <c r="AF116" s="22">
        <v>161.03122448979593</v>
      </c>
      <c r="AG116" s="22">
        <v>167.25142857142856</v>
      </c>
      <c r="AH116" s="23">
        <v>47.691428571428574</v>
      </c>
      <c r="AI116" s="22">
        <v>171.83999999999997</v>
      </c>
      <c r="AJ116" s="23">
        <v>34.679999999999993</v>
      </c>
      <c r="AK116" s="23"/>
      <c r="AL116" s="23">
        <v>58.919999999999995</v>
      </c>
      <c r="AM116" s="23"/>
      <c r="AN116" s="23">
        <v>52.902857142857144</v>
      </c>
      <c r="AO116" s="23"/>
      <c r="AP116" s="23">
        <v>78.371428571428567</v>
      </c>
      <c r="AQ116" s="23">
        <v>13.32</v>
      </c>
      <c r="AR116" s="23">
        <v>71.239999999999995</v>
      </c>
      <c r="AS116" s="23">
        <v>22.717142857142857</v>
      </c>
      <c r="AT116" s="22">
        <v>701.28571428571433</v>
      </c>
      <c r="AU116" s="22"/>
      <c r="AV116" s="22">
        <v>303.88285714285712</v>
      </c>
      <c r="AW116" s="22">
        <v>179.08857142857141</v>
      </c>
      <c r="AX116" s="22"/>
      <c r="AY116" s="22"/>
      <c r="AZ116" s="22"/>
      <c r="BA116" s="22">
        <v>207.80388571428571</v>
      </c>
      <c r="BB116" s="22">
        <v>5063.3588571428572</v>
      </c>
    </row>
    <row r="117" spans="1:54" x14ac:dyDescent="0.45">
      <c r="A117" s="10">
        <v>39</v>
      </c>
      <c r="B117" s="11" t="s">
        <v>274</v>
      </c>
      <c r="C117" s="20" t="s">
        <v>275</v>
      </c>
      <c r="D117" s="12">
        <v>42211</v>
      </c>
      <c r="E117" s="41">
        <v>2612155.5621025357</v>
      </c>
      <c r="F117" s="42">
        <v>361365.23776492639</v>
      </c>
      <c r="G117" s="42">
        <v>132.04032905269011</v>
      </c>
      <c r="H117" s="42">
        <v>12113.131464644557</v>
      </c>
      <c r="I117" s="42"/>
      <c r="J117" s="42">
        <v>47099.556884135411</v>
      </c>
      <c r="K117" s="43">
        <v>3.9804149329283103</v>
      </c>
      <c r="L117" s="43">
        <v>22.629131783068072</v>
      </c>
      <c r="M117" s="42">
        <v>108.49379347330978</v>
      </c>
      <c r="N117" s="42"/>
      <c r="O117" s="42"/>
      <c r="P117" s="42"/>
      <c r="Q117" s="42"/>
      <c r="R117" s="42">
        <v>255.96116408545888</v>
      </c>
      <c r="S117" s="43"/>
      <c r="T117" s="42">
        <v>11124.881216344631</v>
      </c>
      <c r="U117" s="42">
        <v>1534.7249837221361</v>
      </c>
      <c r="V117" s="42">
        <v>575.21724868309366</v>
      </c>
      <c r="W117" s="44">
        <f>1000*0.332421544866779</f>
        <v>332.42154486677902</v>
      </c>
      <c r="X117" s="43">
        <v>1224.2903134535804</v>
      </c>
      <c r="Y117" s="43"/>
      <c r="Z117" s="44">
        <v>546.58587875105547</v>
      </c>
      <c r="AA117" s="43"/>
      <c r="AB117" s="43">
        <v>1895.9860518210487</v>
      </c>
      <c r="AC117" s="46"/>
      <c r="AD117" s="42">
        <f>1000*302.43387379769</f>
        <v>302433.87379769003</v>
      </c>
      <c r="AE117" s="42">
        <v>15433.135289277419</v>
      </c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3"/>
      <c r="AZ117" s="44"/>
      <c r="BA117" s="44"/>
      <c r="BB117" s="44"/>
    </row>
    <row r="118" spans="1:54" x14ac:dyDescent="0.45">
      <c r="A118" s="10">
        <v>40</v>
      </c>
      <c r="B118" s="11" t="s">
        <v>276</v>
      </c>
      <c r="C118" s="20" t="s">
        <v>277</v>
      </c>
      <c r="D118" s="12">
        <v>42208</v>
      </c>
      <c r="E118" s="41">
        <v>24437128.822006531</v>
      </c>
      <c r="F118" s="42">
        <v>980568.95889347512</v>
      </c>
      <c r="G118" s="42">
        <v>1004.9285660507903</v>
      </c>
      <c r="H118" s="42">
        <v>14717.685249086218</v>
      </c>
      <c r="I118" s="42"/>
      <c r="J118" s="42">
        <v>7704.6156432197367</v>
      </c>
      <c r="K118" s="42"/>
      <c r="L118" s="43">
        <v>39.709670625212645</v>
      </c>
      <c r="M118" s="42">
        <v>412.00174736699921</v>
      </c>
      <c r="N118" s="42"/>
      <c r="O118" s="42"/>
      <c r="P118" s="42"/>
      <c r="Q118" s="42"/>
      <c r="R118" s="43">
        <v>88.482876260528016</v>
      </c>
      <c r="S118" s="43"/>
      <c r="T118" s="42">
        <v>40805.042575006766</v>
      </c>
      <c r="U118" s="42">
        <v>26890.419289253343</v>
      </c>
      <c r="V118" s="42">
        <v>12293.589281069932</v>
      </c>
      <c r="W118" s="43"/>
      <c r="X118" s="43">
        <v>11578.116284506123</v>
      </c>
      <c r="Y118" s="43"/>
      <c r="Z118" s="44"/>
      <c r="AA118" s="43"/>
      <c r="AB118" s="43">
        <v>3752.8082454406517</v>
      </c>
      <c r="AC118" s="46"/>
      <c r="AD118" s="42">
        <f>1000*299.782255976864</f>
        <v>299782.25597686402</v>
      </c>
      <c r="AE118" s="42">
        <v>37532.20556240515</v>
      </c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3"/>
      <c r="AZ118" s="44"/>
      <c r="BA118" s="44"/>
      <c r="BB118" s="42">
        <v>256.70431933222392</v>
      </c>
    </row>
    <row r="119" spans="1:54" x14ac:dyDescent="0.45">
      <c r="A119" s="10">
        <v>40</v>
      </c>
      <c r="B119" s="35" t="s">
        <v>278</v>
      </c>
      <c r="C119" s="20" t="s">
        <v>277</v>
      </c>
      <c r="D119" s="12">
        <v>42984</v>
      </c>
      <c r="E119" s="21">
        <v>35834064.394426703</v>
      </c>
      <c r="F119" s="22">
        <v>1105189.3065021101</v>
      </c>
      <c r="G119" s="22">
        <v>160.44805000000005</v>
      </c>
      <c r="H119" s="22">
        <v>14385.721134986707</v>
      </c>
      <c r="I119" s="22"/>
      <c r="J119" s="22"/>
      <c r="K119" s="22"/>
      <c r="L119" s="22">
        <v>25.009599999999999</v>
      </c>
      <c r="M119" s="22"/>
      <c r="N119" s="22"/>
      <c r="O119" s="22"/>
      <c r="P119" s="22">
        <v>64.0685</v>
      </c>
      <c r="Q119" s="22">
        <v>104.95000000000002</v>
      </c>
      <c r="R119" s="22">
        <v>90.472499999999997</v>
      </c>
      <c r="S119" s="22"/>
      <c r="T119" s="22">
        <v>50923.265277777769</v>
      </c>
      <c r="U119" s="22">
        <v>30331.725555995519</v>
      </c>
      <c r="V119" s="22">
        <v>12127.797566371682</v>
      </c>
      <c r="W119" s="22"/>
      <c r="X119" s="22">
        <v>3533.77</v>
      </c>
      <c r="Y119" s="22"/>
      <c r="Z119" s="22">
        <v>2934.4495833333335</v>
      </c>
      <c r="AA119" s="22"/>
      <c r="AB119" s="22">
        <v>2601.875</v>
      </c>
      <c r="AC119" s="22"/>
      <c r="AD119" s="22">
        <v>311974.45500000002</v>
      </c>
      <c r="AE119" s="22">
        <v>31500.739999999998</v>
      </c>
      <c r="AF119" s="22" t="e">
        <v>#VALUE!</v>
      </c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>
        <v>2.6799999999999993</v>
      </c>
      <c r="AZ119" s="22"/>
      <c r="BA119" s="22"/>
      <c r="BB119" s="22">
        <v>88.440650000000005</v>
      </c>
    </row>
    <row r="120" spans="1:54" x14ac:dyDescent="0.45">
      <c r="A120" s="10">
        <v>40</v>
      </c>
      <c r="B120" s="11" t="s">
        <v>279</v>
      </c>
      <c r="C120" s="20" t="s">
        <v>277</v>
      </c>
      <c r="D120" s="12">
        <v>44029</v>
      </c>
      <c r="E120" s="21">
        <v>12111544.256280454</v>
      </c>
      <c r="F120" s="22">
        <v>546813.30452813604</v>
      </c>
      <c r="G120" s="22">
        <v>116.20571428571429</v>
      </c>
      <c r="H120" s="22">
        <v>5246.6465033592694</v>
      </c>
      <c r="I120" s="22"/>
      <c r="J120" s="22"/>
      <c r="K120" s="23"/>
      <c r="L120" s="23">
        <v>169.27428571428572</v>
      </c>
      <c r="M120" s="22"/>
      <c r="N120" s="23"/>
      <c r="O120" s="23"/>
      <c r="P120" s="23"/>
      <c r="Q120" s="22">
        <v>118.42571428571429</v>
      </c>
      <c r="R120" s="23">
        <v>35.591428571428573</v>
      </c>
      <c r="S120" s="23"/>
      <c r="T120" s="22">
        <v>22666.105238095242</v>
      </c>
      <c r="U120" s="22">
        <v>30879.136998014001</v>
      </c>
      <c r="V120" s="22">
        <v>15500.646539129713</v>
      </c>
      <c r="W120" s="22"/>
      <c r="X120" s="22">
        <v>1161.3500000000001</v>
      </c>
      <c r="Y120" s="22"/>
      <c r="Z120" s="22">
        <v>535.48500000000001</v>
      </c>
      <c r="AA120" s="22"/>
      <c r="AB120" s="22">
        <v>850.00000000000011</v>
      </c>
      <c r="AC120" s="22"/>
      <c r="AD120" s="22">
        <v>153770.0944</v>
      </c>
      <c r="AE120" s="22">
        <v>16991.228571428572</v>
      </c>
      <c r="AF120" s="22"/>
      <c r="AG120" s="23">
        <v>50.691428571428574</v>
      </c>
      <c r="AH120" s="23"/>
      <c r="AI120" s="23"/>
      <c r="AJ120" s="23">
        <v>35.825714285714284</v>
      </c>
      <c r="AK120" s="23"/>
      <c r="AL120" s="23">
        <v>28.88</v>
      </c>
      <c r="AM120" s="23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3"/>
      <c r="BB120" s="23">
        <v>26.638857142857141</v>
      </c>
    </row>
    <row r="121" spans="1:54" x14ac:dyDescent="0.45">
      <c r="A121" s="10">
        <v>41</v>
      </c>
      <c r="B121" s="11" t="s">
        <v>280</v>
      </c>
      <c r="C121" s="20" t="s">
        <v>281</v>
      </c>
      <c r="D121" s="12">
        <v>42208</v>
      </c>
      <c r="E121" s="41">
        <v>958448.83998837869</v>
      </c>
      <c r="F121" s="42">
        <v>14338.050962523312</v>
      </c>
      <c r="G121" s="42">
        <v>165.32966164870777</v>
      </c>
      <c r="H121" s="42">
        <v>4813.0255859724466</v>
      </c>
      <c r="I121" s="42"/>
      <c r="J121" s="42">
        <v>10613.984649946011</v>
      </c>
      <c r="K121" s="42"/>
      <c r="L121" s="43">
        <v>33.847131963632428</v>
      </c>
      <c r="M121" s="42">
        <v>1546.1349867661265</v>
      </c>
      <c r="N121" s="42"/>
      <c r="O121" s="42"/>
      <c r="P121" s="42"/>
      <c r="Q121" s="42"/>
      <c r="R121" s="43"/>
      <c r="S121" s="43">
        <v>12.433062176254353</v>
      </c>
      <c r="T121" s="42">
        <v>79716.069967650241</v>
      </c>
      <c r="U121" s="42">
        <v>2133.6472209496592</v>
      </c>
      <c r="V121" s="42">
        <v>913.99639676193715</v>
      </c>
      <c r="W121" s="44">
        <f>1000*0.15486632607991</f>
        <v>154.86632607990998</v>
      </c>
      <c r="X121" s="43">
        <v>4973.6662065224336</v>
      </c>
      <c r="Y121" s="43"/>
      <c r="Z121" s="43">
        <v>5212.9368429989345</v>
      </c>
      <c r="AA121" s="43"/>
      <c r="AB121" s="43">
        <v>1554.9427190260819</v>
      </c>
      <c r="AC121" s="44">
        <v>362.61056141271627</v>
      </c>
      <c r="AD121" s="42">
        <f>1000*7.4322550316441</f>
        <v>7432.2550316441002</v>
      </c>
      <c r="AE121" s="42">
        <v>463.2585509637301</v>
      </c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6">
        <f>1000*0.0291772147013877</f>
        <v>29.177214701387701</v>
      </c>
      <c r="AY121" s="43"/>
      <c r="AZ121" s="44"/>
      <c r="BA121" s="44"/>
      <c r="BB121" s="42">
        <v>727.53111553460883</v>
      </c>
    </row>
    <row r="122" spans="1:54" x14ac:dyDescent="0.45">
      <c r="A122" s="10">
        <v>41</v>
      </c>
      <c r="B122" s="11" t="s">
        <v>282</v>
      </c>
      <c r="C122" s="20" t="s">
        <v>281</v>
      </c>
      <c r="D122" s="12">
        <v>44029</v>
      </c>
      <c r="E122" s="21">
        <v>979414.77299600025</v>
      </c>
      <c r="F122" s="22">
        <v>17089.561024301103</v>
      </c>
      <c r="G122" s="23">
        <v>49.405714285714275</v>
      </c>
      <c r="H122" s="22">
        <v>7058.9430425045612</v>
      </c>
      <c r="I122" s="22">
        <v>1179.9126723860622</v>
      </c>
      <c r="J122" s="22">
        <v>4086.1960030735513</v>
      </c>
      <c r="K122" s="23">
        <v>19.76516285058554</v>
      </c>
      <c r="L122" s="23">
        <v>29.394285714285715</v>
      </c>
      <c r="M122" s="22">
        <v>3933.660497004596</v>
      </c>
      <c r="N122" s="23"/>
      <c r="O122" s="23"/>
      <c r="P122" s="23"/>
      <c r="Q122" s="22">
        <v>147.3857142857143</v>
      </c>
      <c r="R122" s="23"/>
      <c r="S122" s="23">
        <v>13.818099129870127</v>
      </c>
      <c r="T122" s="22">
        <v>81764.105238095231</v>
      </c>
      <c r="U122" s="22">
        <v>2545.2989281044547</v>
      </c>
      <c r="V122" s="22">
        <v>800.107142857143</v>
      </c>
      <c r="W122" s="22"/>
      <c r="X122" s="22">
        <v>2433.9454545454546</v>
      </c>
      <c r="Y122" s="22"/>
      <c r="Z122" s="22">
        <v>2592.6850000000004</v>
      </c>
      <c r="AA122" s="22"/>
      <c r="AB122" s="22"/>
      <c r="AC122" s="22">
        <v>167.91428571428571</v>
      </c>
      <c r="AD122" s="22">
        <v>6497.7744000000002</v>
      </c>
      <c r="AE122" s="22">
        <v>240.18857142857144</v>
      </c>
      <c r="AF122" s="23">
        <v>96.991224489795925</v>
      </c>
      <c r="AG122" s="22">
        <v>113.97142857142856</v>
      </c>
      <c r="AH122" s="23"/>
      <c r="AI122" s="23">
        <v>80.36</v>
      </c>
      <c r="AJ122" s="22"/>
      <c r="AK122" s="22"/>
      <c r="AL122" s="22">
        <v>40.880000000000003</v>
      </c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3">
        <v>38.034285714285716</v>
      </c>
      <c r="BB122" s="22">
        <v>150.69005714285714</v>
      </c>
    </row>
    <row r="123" spans="1:54" x14ac:dyDescent="0.45">
      <c r="A123" s="10">
        <v>42</v>
      </c>
      <c r="B123" s="11" t="s">
        <v>283</v>
      </c>
      <c r="C123" s="10" t="s">
        <v>284</v>
      </c>
      <c r="D123" s="12">
        <v>42207</v>
      </c>
      <c r="E123" s="41">
        <v>1320271.7503768501</v>
      </c>
      <c r="F123" s="42">
        <v>72844.957673421872</v>
      </c>
      <c r="G123" s="42">
        <v>153.37205418161335</v>
      </c>
      <c r="H123" s="42">
        <v>2011.6044270633645</v>
      </c>
      <c r="I123" s="42"/>
      <c r="J123" s="42">
        <v>4727.0138780295265</v>
      </c>
      <c r="K123" s="42"/>
      <c r="L123" s="43">
        <v>30.60393913222919</v>
      </c>
      <c r="M123" s="42">
        <v>107.53245606278681</v>
      </c>
      <c r="N123" s="42"/>
      <c r="O123" s="42"/>
      <c r="P123" s="42"/>
      <c r="Q123" s="42"/>
      <c r="R123" s="43"/>
      <c r="S123" s="43">
        <v>22.820780156285647</v>
      </c>
      <c r="T123" s="42">
        <v>49562.005192780336</v>
      </c>
      <c r="U123" s="42">
        <v>1285.9184665354214</v>
      </c>
      <c r="V123" s="42">
        <v>326.5727649808328</v>
      </c>
      <c r="W123" s="44"/>
      <c r="X123" s="43">
        <v>4060.9526611907372</v>
      </c>
      <c r="Y123" s="43"/>
      <c r="Z123" s="43">
        <v>2073.3705413440744</v>
      </c>
      <c r="AA123" s="43"/>
      <c r="AB123" s="43">
        <v>2077.1760508301427</v>
      </c>
      <c r="AC123" s="44">
        <v>739.11847203858122</v>
      </c>
      <c r="AD123" s="42">
        <f>1000*6.11155545131113</f>
        <v>6111.5554513111301</v>
      </c>
      <c r="AE123" s="42">
        <v>53.536147942286171</v>
      </c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3"/>
      <c r="AZ123" s="44"/>
      <c r="BA123" s="44"/>
      <c r="BB123" s="42">
        <v>1158.5185007279829</v>
      </c>
    </row>
    <row r="124" spans="1:54" x14ac:dyDescent="0.45">
      <c r="A124" s="10">
        <v>42</v>
      </c>
      <c r="B124" s="11" t="s">
        <v>285</v>
      </c>
      <c r="C124" s="10" t="s">
        <v>284</v>
      </c>
      <c r="D124" s="12">
        <v>44029</v>
      </c>
      <c r="E124" s="21">
        <v>1614397.935608868</v>
      </c>
      <c r="F124" s="22">
        <v>117331.43780540919</v>
      </c>
      <c r="G124" s="23"/>
      <c r="H124" s="22">
        <v>888.60157458499759</v>
      </c>
      <c r="I124" s="22">
        <v>1544.6082700812763</v>
      </c>
      <c r="J124" s="22">
        <v>1857.3268541831872</v>
      </c>
      <c r="K124" s="23"/>
      <c r="L124" s="23">
        <v>6.7942857142857136</v>
      </c>
      <c r="M124" s="22"/>
      <c r="N124" s="23"/>
      <c r="O124" s="23"/>
      <c r="P124" s="23"/>
      <c r="Q124" s="22">
        <v>145.54571428571427</v>
      </c>
      <c r="R124" s="23"/>
      <c r="S124" s="23">
        <v>28.950895948051951</v>
      </c>
      <c r="T124" s="22">
        <v>67344.105238095231</v>
      </c>
      <c r="U124" s="22">
        <v>1319.9714285714288</v>
      </c>
      <c r="V124" s="22">
        <v>157.96714285714287</v>
      </c>
      <c r="W124" s="22"/>
      <c r="X124" s="22">
        <v>17401.75</v>
      </c>
      <c r="Y124" s="22"/>
      <c r="Z124" s="22">
        <v>4798.085</v>
      </c>
      <c r="AA124" s="22"/>
      <c r="AB124" s="22"/>
      <c r="AC124" s="22">
        <v>428.48</v>
      </c>
      <c r="AD124" s="22">
        <v>4018.4144000000006</v>
      </c>
      <c r="AE124" s="22"/>
      <c r="AF124" s="23">
        <v>70.458081632653048</v>
      </c>
      <c r="AG124" s="23">
        <v>38.491428571428571</v>
      </c>
      <c r="AH124" s="23"/>
      <c r="AI124" s="23">
        <v>57.528000000000006</v>
      </c>
      <c r="AJ124" s="23">
        <v>24.439999999999998</v>
      </c>
      <c r="AK124" s="23"/>
      <c r="AL124" s="22"/>
      <c r="AM124" s="22"/>
      <c r="AN124" s="22"/>
      <c r="AO124" s="22"/>
      <c r="AP124" s="22"/>
      <c r="AQ124" s="22"/>
      <c r="AR124" s="22"/>
      <c r="AS124" s="22"/>
      <c r="AT124" s="22">
        <v>194.0457142857143</v>
      </c>
      <c r="AU124" s="22"/>
      <c r="AV124" s="22"/>
      <c r="AW124" s="22"/>
      <c r="AX124" s="22"/>
      <c r="AY124" s="22"/>
      <c r="AZ124" s="22"/>
      <c r="BA124" s="23"/>
      <c r="BB124" s="22">
        <v>1096.3828571428571</v>
      </c>
    </row>
    <row r="125" spans="1:54" x14ac:dyDescent="0.45">
      <c r="A125" s="10">
        <v>43</v>
      </c>
      <c r="B125" s="11" t="s">
        <v>286</v>
      </c>
      <c r="C125" s="10" t="s">
        <v>287</v>
      </c>
      <c r="D125" s="12">
        <v>42993</v>
      </c>
      <c r="E125" s="21">
        <v>1795486.4747917268</v>
      </c>
      <c r="F125" s="22">
        <v>20009.28090151948</v>
      </c>
      <c r="G125" s="22">
        <v>272.98901538461541</v>
      </c>
      <c r="H125" s="22">
        <v>6582.038464783207</v>
      </c>
      <c r="I125" s="22"/>
      <c r="J125" s="22"/>
      <c r="K125" s="22"/>
      <c r="L125" s="23">
        <v>23.731428571428573</v>
      </c>
      <c r="M125" s="23"/>
      <c r="N125" s="23"/>
      <c r="O125" s="23"/>
      <c r="P125" s="23">
        <v>57.888000000000005</v>
      </c>
      <c r="Q125" s="23">
        <v>84.629257142857128</v>
      </c>
      <c r="R125" s="23"/>
      <c r="S125" s="23">
        <v>13.459676698427595</v>
      </c>
      <c r="T125" s="22">
        <v>56768.967142857146</v>
      </c>
      <c r="U125" s="22">
        <v>2324.5562391444746</v>
      </c>
      <c r="V125" s="22">
        <v>798.56571428571442</v>
      </c>
      <c r="W125" s="22"/>
      <c r="X125" s="22">
        <v>2732.1628571428569</v>
      </c>
      <c r="Y125" s="22"/>
      <c r="Z125" s="22">
        <v>2037.2421428571429</v>
      </c>
      <c r="AA125" s="22"/>
      <c r="AB125" s="22">
        <v>12997.342857142856</v>
      </c>
      <c r="AC125" s="22">
        <v>947.04714285714283</v>
      </c>
      <c r="AD125" s="22">
        <v>10634.260000000002</v>
      </c>
      <c r="AE125" s="22">
        <v>192.52571428571429</v>
      </c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3">
        <v>2.1057142857142859</v>
      </c>
      <c r="AZ125" s="22"/>
      <c r="BA125" s="22"/>
      <c r="BB125" s="22">
        <v>302.42862857142859</v>
      </c>
    </row>
    <row r="126" spans="1:54" x14ac:dyDescent="0.45">
      <c r="A126" s="10">
        <v>43</v>
      </c>
      <c r="B126" s="11" t="s">
        <v>288</v>
      </c>
      <c r="C126" s="20" t="s">
        <v>289</v>
      </c>
      <c r="D126" s="12">
        <v>44032</v>
      </c>
      <c r="E126" s="21">
        <v>1463643.5675086738</v>
      </c>
      <c r="F126" s="23">
        <v>18604.793012789374</v>
      </c>
      <c r="G126" s="23">
        <v>26.862857142857138</v>
      </c>
      <c r="H126" s="22">
        <v>9519.3590838778218</v>
      </c>
      <c r="I126" s="22">
        <v>534.94343393544386</v>
      </c>
      <c r="J126" s="22"/>
      <c r="K126" s="23"/>
      <c r="L126" s="22">
        <v>271.35714285714289</v>
      </c>
      <c r="M126" s="22">
        <v>6874.7305850171997</v>
      </c>
      <c r="N126" s="23"/>
      <c r="O126" s="23"/>
      <c r="P126" s="23"/>
      <c r="Q126" s="23"/>
      <c r="R126" s="23"/>
      <c r="S126" s="23">
        <v>34.801301746753246</v>
      </c>
      <c r="T126" s="22">
        <v>51882.052619047616</v>
      </c>
      <c r="U126" s="22">
        <v>2254.6943949092756</v>
      </c>
      <c r="V126" s="22">
        <v>598.55357142857144</v>
      </c>
      <c r="W126" s="22"/>
      <c r="X126" s="22">
        <v>535.07500000000005</v>
      </c>
      <c r="Y126" s="23"/>
      <c r="Z126" s="22">
        <v>1069.7425000000001</v>
      </c>
      <c r="AA126" s="22"/>
      <c r="AB126" s="22"/>
      <c r="AC126" s="22">
        <v>220.57714285714286</v>
      </c>
      <c r="AD126" s="22">
        <v>5670.0072</v>
      </c>
      <c r="AE126" s="22">
        <v>111.8142857142857</v>
      </c>
      <c r="AF126" s="22"/>
      <c r="AG126" s="22"/>
      <c r="AH126" s="22"/>
      <c r="AI126" s="22"/>
      <c r="AJ126" s="22"/>
      <c r="AK126" s="22"/>
      <c r="AL126" s="22"/>
      <c r="AM126" s="22"/>
      <c r="AN126" s="22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32"/>
      <c r="AZ126" s="23"/>
      <c r="BA126" s="23"/>
      <c r="BB126" s="22">
        <v>230.36742857142858</v>
      </c>
    </row>
    <row r="127" spans="1:54" x14ac:dyDescent="0.45">
      <c r="A127" s="10"/>
      <c r="B127" s="35"/>
      <c r="C127" s="10"/>
      <c r="D127" s="12"/>
      <c r="E127" s="35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1:54" x14ac:dyDescent="0.45">
      <c r="A128" s="10"/>
      <c r="B128" s="35"/>
      <c r="C128" s="47" t="s">
        <v>290</v>
      </c>
      <c r="D128" s="12"/>
      <c r="E128" s="48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26"/>
      <c r="AZ128" s="37"/>
      <c r="BA128" s="37"/>
      <c r="BB128" s="37"/>
    </row>
    <row r="129" spans="1:54" x14ac:dyDescent="0.45">
      <c r="A129" s="10"/>
      <c r="B129" s="11" t="s">
        <v>291</v>
      </c>
      <c r="C129" s="20" t="s">
        <v>292</v>
      </c>
      <c r="D129" s="12">
        <v>40001</v>
      </c>
      <c r="E129" s="29">
        <v>84477.468277471358</v>
      </c>
      <c r="F129" s="30">
        <v>2229.2240633927904</v>
      </c>
      <c r="G129" s="30"/>
      <c r="H129" s="30">
        <v>1559.9543430402309</v>
      </c>
      <c r="I129" s="30"/>
      <c r="J129" s="30">
        <v>653038.00686411595</v>
      </c>
      <c r="K129" s="31">
        <v>2.4344215443664883</v>
      </c>
      <c r="L129" s="33">
        <v>0.86253999999999997</v>
      </c>
      <c r="M129" s="30"/>
      <c r="N129" s="30"/>
      <c r="O129" s="30"/>
      <c r="P129" s="31">
        <v>1.6353846153846152</v>
      </c>
      <c r="Q129" s="31">
        <v>6.5673076923076925</v>
      </c>
      <c r="R129" s="31"/>
      <c r="S129" s="31">
        <v>5.6706472761904756</v>
      </c>
      <c r="T129" s="30">
        <v>3350.1500500000002</v>
      </c>
      <c r="U129" s="30">
        <v>1644.8365790050937</v>
      </c>
      <c r="V129" s="30">
        <v>126.70173076923076</v>
      </c>
      <c r="W129" s="30"/>
      <c r="X129" s="30"/>
      <c r="Y129" s="30"/>
      <c r="Z129" s="30">
        <v>6457.4210392156874</v>
      </c>
      <c r="AA129" s="10"/>
      <c r="AB129" s="30">
        <v>157.79374999999999</v>
      </c>
      <c r="AC129" s="30">
        <v>295.38110384615385</v>
      </c>
      <c r="AD129" s="30">
        <v>1841.9735238095241</v>
      </c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1">
        <v>38.548247863247866</v>
      </c>
      <c r="AX129" s="31"/>
      <c r="AY129" s="31"/>
      <c r="AZ129" s="30"/>
      <c r="BA129" s="30"/>
      <c r="BB129" s="30">
        <v>638.01194285714291</v>
      </c>
    </row>
    <row r="130" spans="1:54" x14ac:dyDescent="0.45">
      <c r="A130" s="10"/>
      <c r="B130" s="11" t="s">
        <v>293</v>
      </c>
      <c r="C130" s="20" t="s">
        <v>294</v>
      </c>
      <c r="D130" s="12">
        <v>43988</v>
      </c>
      <c r="E130" s="21">
        <v>106493.89308218297</v>
      </c>
      <c r="F130" s="22">
        <v>3878.089430588976</v>
      </c>
      <c r="G130" s="23"/>
      <c r="H130" s="22">
        <v>1607.8313670260663</v>
      </c>
      <c r="I130" s="22"/>
      <c r="J130" s="22">
        <v>642673.42173272732</v>
      </c>
      <c r="K130" s="23">
        <v>7.2834998973347993</v>
      </c>
      <c r="L130" s="23">
        <v>32.354285714285716</v>
      </c>
      <c r="M130" s="22"/>
      <c r="N130" s="23"/>
      <c r="O130" s="23"/>
      <c r="P130" s="23"/>
      <c r="Q130" s="23"/>
      <c r="R130" s="23"/>
      <c r="S130" s="23">
        <v>5.170913480360781</v>
      </c>
      <c r="T130" s="22">
        <v>60264.105238095231</v>
      </c>
      <c r="U130" s="22">
        <v>6133.0819171293933</v>
      </c>
      <c r="V130" s="22">
        <v>79.387142857142848</v>
      </c>
      <c r="W130" s="22"/>
      <c r="X130" s="22">
        <v>460.54999999999995</v>
      </c>
      <c r="Y130" s="22"/>
      <c r="Z130" s="22">
        <v>5340.085</v>
      </c>
      <c r="AA130" s="22"/>
      <c r="AB130" s="22">
        <v>822.4</v>
      </c>
      <c r="AC130" s="22">
        <v>419.5542857142857</v>
      </c>
      <c r="AD130" s="22">
        <v>83840.494400000011</v>
      </c>
      <c r="AE130" s="23">
        <v>90.948571428571427</v>
      </c>
      <c r="AF130" s="22"/>
      <c r="AG130" s="23">
        <v>52.811428571428571</v>
      </c>
      <c r="AH130" s="23"/>
      <c r="AI130" s="23"/>
      <c r="AJ130" s="23"/>
      <c r="AK130" s="23"/>
      <c r="AL130" s="23">
        <v>35.039999999999992</v>
      </c>
      <c r="AM130" s="23"/>
      <c r="AN130" s="23"/>
      <c r="AO130" s="23"/>
      <c r="AP130" s="23"/>
      <c r="AQ130" s="23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>
        <v>2264.9268571428574</v>
      </c>
    </row>
    <row r="131" spans="1:54" x14ac:dyDescent="0.45">
      <c r="A131" s="10"/>
      <c r="B131" s="11"/>
      <c r="C131" s="20"/>
      <c r="D131" s="12"/>
      <c r="E131" s="35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1:54" x14ac:dyDescent="0.45">
      <c r="A132" s="10"/>
      <c r="B132" s="35"/>
      <c r="C132" s="47" t="s">
        <v>295</v>
      </c>
      <c r="D132" s="12"/>
      <c r="E132" s="35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1:54" x14ac:dyDescent="0.45">
      <c r="A133" s="10">
        <v>44</v>
      </c>
      <c r="B133" s="11" t="s">
        <v>296</v>
      </c>
      <c r="C133" s="20" t="s">
        <v>297</v>
      </c>
      <c r="D133" s="12">
        <v>42208</v>
      </c>
      <c r="E133" s="41">
        <v>246504.84332163757</v>
      </c>
      <c r="F133" s="42">
        <v>5399.5292522443733</v>
      </c>
      <c r="G133" s="42">
        <v>4361.0702023751428</v>
      </c>
      <c r="H133" s="42">
        <v>2254.4283413848634</v>
      </c>
      <c r="I133" s="42"/>
      <c r="J133" s="42">
        <v>3293007.8181268168</v>
      </c>
      <c r="K133" s="42">
        <v>229.55050082581934</v>
      </c>
      <c r="L133" s="43">
        <v>59.148674170362007</v>
      </c>
      <c r="M133" s="42">
        <v>10202.956932862236</v>
      </c>
      <c r="N133" s="42"/>
      <c r="O133" s="42"/>
      <c r="P133" s="42"/>
      <c r="Q133" s="42"/>
      <c r="R133" s="43"/>
      <c r="S133" s="43"/>
      <c r="T133" s="42">
        <v>87589.130677556197</v>
      </c>
      <c r="U133" s="42">
        <v>6046.0371376587791</v>
      </c>
      <c r="V133" s="43">
        <v>91.539614787465027</v>
      </c>
      <c r="W133" s="43"/>
      <c r="X133" s="43">
        <v>343967.60115312738</v>
      </c>
      <c r="Y133" s="42"/>
      <c r="Z133" s="42">
        <v>878415.83593333827</v>
      </c>
      <c r="AA133" s="43"/>
      <c r="AB133" s="43">
        <v>12584.514577323342</v>
      </c>
      <c r="AC133" s="43">
        <v>3466.1202126387425</v>
      </c>
      <c r="AD133" s="42">
        <f>1000*40043.9572747826</f>
        <v>40043957.274782605</v>
      </c>
      <c r="AE133" s="43">
        <v>63747.066975727132</v>
      </c>
      <c r="AF133" s="42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3"/>
      <c r="AZ133" s="44"/>
      <c r="BA133" s="44"/>
      <c r="BB133" s="44"/>
    </row>
    <row r="134" spans="1:54" x14ac:dyDescent="0.45">
      <c r="A134" s="10"/>
      <c r="B134" s="11" t="s">
        <v>298</v>
      </c>
      <c r="C134" s="20" t="s">
        <v>299</v>
      </c>
      <c r="D134" s="12">
        <v>42208</v>
      </c>
      <c r="E134" s="49">
        <v>66137.241784188693</v>
      </c>
      <c r="F134" s="42">
        <v>2031.3340860858962</v>
      </c>
      <c r="G134" s="42">
        <v>105.81214403601025</v>
      </c>
      <c r="H134" s="42">
        <v>237.71183191473048</v>
      </c>
      <c r="I134" s="42"/>
      <c r="J134" s="42">
        <v>368393.36611514474</v>
      </c>
      <c r="K134" s="42"/>
      <c r="L134" s="43">
        <v>3.8747486601169223</v>
      </c>
      <c r="M134" s="42"/>
      <c r="N134" s="42"/>
      <c r="O134" s="42"/>
      <c r="P134" s="42"/>
      <c r="Q134" s="42"/>
      <c r="R134" s="42"/>
      <c r="S134" s="42"/>
      <c r="T134" s="42">
        <v>25183.575226142006</v>
      </c>
      <c r="U134" s="42">
        <v>3091.9311513380853</v>
      </c>
      <c r="V134" s="43">
        <v>60.319655264414138</v>
      </c>
      <c r="W134" s="43"/>
      <c r="X134" s="43"/>
      <c r="Y134" s="43"/>
      <c r="Z134" s="43">
        <v>4229.2675902140236</v>
      </c>
      <c r="AA134" s="43"/>
      <c r="AB134" s="43">
        <v>938.48911039396251</v>
      </c>
      <c r="AC134" s="44">
        <v>369.2478561359643</v>
      </c>
      <c r="AD134" s="43">
        <f>1000*37.0345836334266</f>
        <v>37034.583633426599</v>
      </c>
      <c r="AE134" s="44">
        <v>69.589454962158882</v>
      </c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3"/>
      <c r="AZ134" s="44"/>
      <c r="BA134" s="44"/>
      <c r="BB134" s="42">
        <v>3379.4249751995126</v>
      </c>
    </row>
    <row r="135" spans="1:54" x14ac:dyDescent="0.45">
      <c r="A135" s="10"/>
      <c r="B135" s="11" t="s">
        <v>300</v>
      </c>
      <c r="C135" s="20" t="s">
        <v>301</v>
      </c>
      <c r="D135" s="12">
        <v>42212</v>
      </c>
      <c r="E135" s="41">
        <v>111258.3852173881</v>
      </c>
      <c r="F135" s="42">
        <v>875.53053367217331</v>
      </c>
      <c r="G135" s="42">
        <v>114.307869932968</v>
      </c>
      <c r="H135" s="42">
        <v>27652.559971417832</v>
      </c>
      <c r="I135" s="42"/>
      <c r="J135" s="42">
        <v>147533.97736943763</v>
      </c>
      <c r="K135" s="42"/>
      <c r="L135" s="43">
        <v>36.028440953884683</v>
      </c>
      <c r="M135" s="42"/>
      <c r="N135" s="42"/>
      <c r="O135" s="42"/>
      <c r="P135" s="42"/>
      <c r="Q135" s="42"/>
      <c r="R135" s="42"/>
      <c r="S135" s="42"/>
      <c r="T135" s="42">
        <v>2705.919097916294</v>
      </c>
      <c r="U135" s="42">
        <v>3635.1351087578214</v>
      </c>
      <c r="V135" s="43">
        <v>17.149594770123436</v>
      </c>
      <c r="W135" s="43"/>
      <c r="X135" s="43"/>
      <c r="Y135" s="43"/>
      <c r="Z135" s="44">
        <v>122.72520008711275</v>
      </c>
      <c r="AA135" s="43"/>
      <c r="AB135" s="43">
        <v>1057.5482976715487</v>
      </c>
      <c r="AC135" s="46">
        <v>6.3578856489511476E-2</v>
      </c>
      <c r="AD135" s="43">
        <f>1000*30.1998879084227</f>
        <v>30199.887908422701</v>
      </c>
      <c r="AE135" s="44">
        <v>151.69294298651567</v>
      </c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3"/>
      <c r="AZ135" s="44"/>
      <c r="BA135" s="44"/>
      <c r="BB135" s="42">
        <v>52.959819851597196</v>
      </c>
    </row>
    <row r="136" spans="1:54" x14ac:dyDescent="0.45">
      <c r="A136" s="10"/>
      <c r="B136" s="11" t="s">
        <v>302</v>
      </c>
      <c r="C136" s="20" t="s">
        <v>303</v>
      </c>
      <c r="D136" s="12">
        <v>42204</v>
      </c>
      <c r="E136" s="41">
        <v>1198902.3834635355</v>
      </c>
      <c r="F136" s="42">
        <v>16106.645485240204</v>
      </c>
      <c r="G136" s="42">
        <v>396.81221196371672</v>
      </c>
      <c r="H136" s="42">
        <v>7021.4451856963951</v>
      </c>
      <c r="I136" s="42"/>
      <c r="J136" s="42">
        <v>2161897.4630635269</v>
      </c>
      <c r="K136" s="42"/>
      <c r="L136" s="43">
        <v>44.363128859492519</v>
      </c>
      <c r="M136" s="42"/>
      <c r="N136" s="42"/>
      <c r="O136" s="42"/>
      <c r="P136" s="42"/>
      <c r="Q136" s="42"/>
      <c r="R136" s="43">
        <v>8.9000890531517705</v>
      </c>
      <c r="S136" s="43"/>
      <c r="T136" s="42">
        <v>100708.86361070811</v>
      </c>
      <c r="U136" s="42">
        <v>22306.883541302486</v>
      </c>
      <c r="V136" s="42">
        <v>2470.6460552735111</v>
      </c>
      <c r="W136" s="43"/>
      <c r="X136" s="43"/>
      <c r="Y136" s="43"/>
      <c r="Z136" s="44"/>
      <c r="AA136" s="43"/>
      <c r="AB136" s="43">
        <v>1559.7806735149795</v>
      </c>
      <c r="AC136" s="46"/>
      <c r="AD136" s="42">
        <f>29.5846840261641*1000</f>
        <v>29584.684026164101</v>
      </c>
      <c r="AE136" s="42">
        <v>438.74653855346469</v>
      </c>
      <c r="AF136" s="42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3"/>
      <c r="AZ136" s="44"/>
      <c r="BA136" s="44"/>
      <c r="BB136" s="42">
        <v>135.10762626315415</v>
      </c>
    </row>
    <row r="141" spans="1:54" x14ac:dyDescent="0.45">
      <c r="B141" s="4"/>
    </row>
    <row r="142" spans="1:54" x14ac:dyDescent="0.45">
      <c r="B142" s="4"/>
    </row>
    <row r="143" spans="1:54" x14ac:dyDescent="0.45">
      <c r="B14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HUAWEI</cp:lastModifiedBy>
  <dcterms:created xsi:type="dcterms:W3CDTF">2021-04-05T10:05:56Z</dcterms:created>
  <dcterms:modified xsi:type="dcterms:W3CDTF">2021-04-27T16:27:22Z</dcterms:modified>
</cp:coreProperties>
</file>